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 - Zeď" sheetId="2" r:id="rId2"/>
    <sheet name="01 - Ostatní" sheetId="3" r:id="rId3"/>
  </sheets>
  <definedNames>
    <definedName name="_xlnm.Print_Area" localSheetId="0">'Rekapitulace stavby'!$C$4:$AP$70,'Rekapitulace stavby'!$C$76:$AP$97</definedName>
    <definedName name="_xlnm.Print_Titles" localSheetId="0">'Rekapitulace stavby'!$85:$85</definedName>
    <definedName name="_xlnm.Print_Area" localSheetId="1">'02 - Zeď'!$C$4:$Q$70,'02 - Zeď'!$C$76:$Q$100,'02 - Zeď'!$C$106:$Q$157</definedName>
    <definedName name="_xlnm.Print_Titles" localSheetId="1">'02 - Zeď'!$116:$116</definedName>
    <definedName name="_xlnm.Print_Area" localSheetId="2">'01 - Ostatní'!$C$4:$Q$70,'01 - Ostatní'!$C$76:$Q$102,'01 - Ostatní'!$C$108:$Q$131</definedName>
    <definedName name="_xlnm.Print_Titles" localSheetId="2">'01 - Ostatní'!$118:$118</definedName>
  </definedNames>
  <calcPr/>
</workbook>
</file>

<file path=xl/calcChain.xml><?xml version="1.0" encoding="utf-8"?>
<calcChain xmlns="http://schemas.openxmlformats.org/spreadsheetml/2006/main">
  <c i="3" r="N131"/>
  <c i="1" r="AY89"/>
  <c r="AX89"/>
  <c i="3"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Y128"/>
  <c r="Y127"/>
  <c r="W128"/>
  <c r="W127"/>
  <c r="BK128"/>
  <c r="BK127"/>
  <c r="N127"/>
  <c r="N128"/>
  <c r="BE128"/>
  <c r="N92"/>
  <c r="BI126"/>
  <c r="BH126"/>
  <c r="BG126"/>
  <c r="BF126"/>
  <c r="AA126"/>
  <c r="AA125"/>
  <c r="Y126"/>
  <c r="Y125"/>
  <c r="W126"/>
  <c r="W125"/>
  <c r="BK126"/>
  <c r="BK125"/>
  <c r="N125"/>
  <c r="N126"/>
  <c r="BE126"/>
  <c r="N91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/>
  <c r="BI122"/>
  <c r="BH122"/>
  <c r="BG122"/>
  <c r="BF122"/>
  <c r="AA122"/>
  <c r="AA121"/>
  <c r="AA120"/>
  <c r="AA119"/>
  <c r="Y122"/>
  <c r="Y121"/>
  <c r="Y120"/>
  <c r="Y119"/>
  <c r="W122"/>
  <c r="W121"/>
  <c r="W120"/>
  <c r="W119"/>
  <c i="1" r="AU89"/>
  <c i="3" r="BK122"/>
  <c r="BK121"/>
  <c r="N121"/>
  <c r="BK120"/>
  <c r="N120"/>
  <c r="BK119"/>
  <c r="N119"/>
  <c r="N88"/>
  <c r="N122"/>
  <c r="BE122"/>
  <c r="N90"/>
  <c r="N89"/>
  <c r="M115"/>
  <c r="F115"/>
  <c r="F113"/>
  <c r="F11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BH97"/>
  <c r="BG97"/>
  <c r="BF97"/>
  <c r="N97"/>
  <c r="BE97"/>
  <c r="BI96"/>
  <c r="BH96"/>
  <c r="BG96"/>
  <c r="BF96"/>
  <c r="N96"/>
  <c r="BE96"/>
  <c r="BI95"/>
  <c r="H36"/>
  <c i="1" r="BD89"/>
  <c i="3" r="BH95"/>
  <c r="H35"/>
  <c i="1" r="BC89"/>
  <c i="3" r="BG95"/>
  <c r="H34"/>
  <c i="1" r="BB89"/>
  <c i="3" r="BF95"/>
  <c r="M33"/>
  <c i="1" r="AW89"/>
  <c i="3" r="H33"/>
  <c i="1" r="BA89"/>
  <c i="3" r="N95"/>
  <c r="N94"/>
  <c r="L102"/>
  <c r="BE95"/>
  <c r="M32"/>
  <c i="1" r="AV89"/>
  <c i="3" r="H32"/>
  <c i="1" r="AZ89"/>
  <c i="3" r="M28"/>
  <c i="1" r="AS89"/>
  <c i="3" r="M27"/>
  <c r="M83"/>
  <c r="F83"/>
  <c r="F81"/>
  <c r="F79"/>
  <c r="M30"/>
  <c i="1" r="AG89"/>
  <c i="3" r="L38"/>
  <c r="O21"/>
  <c r="E21"/>
  <c r="M116"/>
  <c r="M84"/>
  <c r="O20"/>
  <c r="O15"/>
  <c r="E15"/>
  <c r="F116"/>
  <c r="F84"/>
  <c r="O14"/>
  <c r="O9"/>
  <c r="M113"/>
  <c r="M81"/>
  <c r="F6"/>
  <c r="F110"/>
  <c r="F78"/>
  <c i="2" r="N157"/>
  <c r="N156"/>
  <c r="AA155"/>
  <c r="Y155"/>
  <c r="W155"/>
  <c r="BK155"/>
  <c r="N155"/>
  <c i="1" r="AY88"/>
  <c r="AX88"/>
  <c i="2" r="N90"/>
  <c r="N89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/>
  <c r="BI122"/>
  <c r="BH122"/>
  <c r="BG122"/>
  <c r="BF122"/>
  <c r="AA122"/>
  <c r="Y122"/>
  <c r="W122"/>
  <c r="BK122"/>
  <c r="N122"/>
  <c r="BE122"/>
  <c r="BI121"/>
  <c r="BH121"/>
  <c r="BG121"/>
  <c r="BF121"/>
  <c r="AA121"/>
  <c r="Y121"/>
  <c r="W121"/>
  <c r="BK121"/>
  <c r="N121"/>
  <c r="BE121"/>
  <c r="BI120"/>
  <c r="BH120"/>
  <c r="BG120"/>
  <c r="BF120"/>
  <c r="AA120"/>
  <c r="Y120"/>
  <c r="W120"/>
  <c r="BK120"/>
  <c r="N120"/>
  <c r="BE120"/>
  <c r="BI119"/>
  <c r="BH119"/>
  <c r="BG119"/>
  <c r="BF119"/>
  <c r="AA119"/>
  <c r="Y119"/>
  <c r="W119"/>
  <c r="BK119"/>
  <c r="N119"/>
  <c r="BE119"/>
  <c r="BI118"/>
  <c r="BH118"/>
  <c r="BG118"/>
  <c r="BF118"/>
  <c r="AA118"/>
  <c r="AA117"/>
  <c r="Y118"/>
  <c r="Y117"/>
  <c r="W118"/>
  <c r="W117"/>
  <c i="1" r="AU88"/>
  <c i="2" r="BK118"/>
  <c r="BK117"/>
  <c r="N117"/>
  <c r="N88"/>
  <c r="N118"/>
  <c r="BE118"/>
  <c r="M113"/>
  <c r="F111"/>
  <c r="F109"/>
  <c r="BI98"/>
  <c r="BH98"/>
  <c r="BG98"/>
  <c r="BF98"/>
  <c r="N98"/>
  <c r="BE98"/>
  <c r="BI97"/>
  <c r="BH97"/>
  <c r="BG97"/>
  <c r="BF97"/>
  <c r="N97"/>
  <c r="BE97"/>
  <c r="BI96"/>
  <c r="BH96"/>
  <c r="BG96"/>
  <c r="BF96"/>
  <c r="N96"/>
  <c r="BE96"/>
  <c r="BI95"/>
  <c r="BH95"/>
  <c r="BG95"/>
  <c r="BF95"/>
  <c r="N95"/>
  <c r="BE95"/>
  <c r="BI94"/>
  <c r="BH94"/>
  <c r="BG94"/>
  <c r="BF94"/>
  <c r="N94"/>
  <c r="BE94"/>
  <c r="BI93"/>
  <c r="H36"/>
  <c i="1" r="BD88"/>
  <c i="2" r="BH93"/>
  <c r="H35"/>
  <c i="1" r="BC88"/>
  <c i="2" r="BG93"/>
  <c r="H34"/>
  <c i="1" r="BB88"/>
  <c i="2" r="BF93"/>
  <c r="M33"/>
  <c i="1" r="AW88"/>
  <c i="2" r="H33"/>
  <c i="1" r="BA88"/>
  <c i="2" r="N93"/>
  <c r="N92"/>
  <c r="L100"/>
  <c r="BE93"/>
  <c r="M32"/>
  <c i="1" r="AV88"/>
  <c i="2" r="H32"/>
  <c i="1" r="AZ88"/>
  <c i="2" r="M28"/>
  <c i="1" r="AS88"/>
  <c i="2" r="M27"/>
  <c r="M83"/>
  <c r="F81"/>
  <c r="F79"/>
  <c r="M30"/>
  <c i="1" r="AG88"/>
  <c i="2" r="L38"/>
  <c r="O21"/>
  <c r="E21"/>
  <c r="M114"/>
  <c r="M84"/>
  <c r="O20"/>
  <c r="O15"/>
  <c r="E15"/>
  <c r="F114"/>
  <c r="F84"/>
  <c r="O14"/>
  <c r="O12"/>
  <c r="E12"/>
  <c r="F113"/>
  <c r="F83"/>
  <c r="O11"/>
  <c r="O9"/>
  <c r="M111"/>
  <c r="M81"/>
  <c r="F6"/>
  <c r="F108"/>
  <c r="F78"/>
  <c i="1" r="CK95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H92"/>
  <c r="CG92"/>
  <c r="CF92"/>
  <c r="BZ92"/>
  <c r="CE92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5"/>
  <c r="CD95"/>
  <c r="AV95"/>
  <c r="BY95"/>
  <c r="AN95"/>
  <c r="AG94"/>
  <c r="CD94"/>
  <c r="AV94"/>
  <c r="BY94"/>
  <c r="AN94"/>
  <c r="AG93"/>
  <c r="CD93"/>
  <c r="AV93"/>
  <c r="BY93"/>
  <c r="AN93"/>
  <c r="AG92"/>
  <c r="AG91"/>
  <c r="AK27"/>
  <c r="AG97"/>
  <c r="CD92"/>
  <c r="W31"/>
  <c r="AV92"/>
  <c r="BY92"/>
  <c r="AK31"/>
  <c r="AN92"/>
  <c r="AN91"/>
  <c r="AT89"/>
  <c r="AN89"/>
  <c r="AT88"/>
  <c r="AN88"/>
  <c r="AN87"/>
  <c r="AN97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<sst xmlns="http://schemas.openxmlformats.org/spreadsheetml/2006/main">
  <si>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</si>
  <si>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</si>
  <si>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</si>
  <si>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</si>
  <si>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</si>
  <si>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</si>
  <si>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</si>
  <si>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</si>
  <si>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</si>
  <si>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</si>
  <si>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</si>
  <si>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</si>
  <si>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</si>
  <si>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</si>
  <si>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</si>
  <si>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</si>
  <si>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</si>
  <si>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000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</si>
  <si>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</si>
  <si>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</si>
  <si>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II/116 Nižbor - Hýskov, bezpečnostní opatření na silnici</t>
  </si>
  <si>
    <t>JKSO:</t>
  </si>
  <si>
    <t>CC-CZ:</t>
  </si>
  <si>
    <t>Místo:</t>
  </si>
  <si>
    <t>Nižbor - Hýskov</t>
  </si>
  <si>
    <t>Datum:</t>
  </si>
  <si>
    <t>24. 4. 2018</t>
  </si>
  <si>
    <t>Objednatel:</t>
  </si>
  <si>
    <t>IČ:</t>
  </si>
  <si>
    <t>KSUS</t>
  </si>
  <si>
    <t>DIČ:</t>
  </si>
  <si>
    <t>Zhotovitel:</t>
  </si>
  <si>
    <t>Vyplň údaj</t>
  </si>
  <si>
    <t>Projektant:</t>
  </si>
  <si>
    <t>Ing. Jiří Sobol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</si>
  <si>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</si>
  <si>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</si>
  <si>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</si>
  <si>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</si>
  <si>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</si>
  <si>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</si>
  <si>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</si>
  <si>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</si>
  <si>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</si>
  <si>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</si>
  <si>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</si>
  <si>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</si>
  <si>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</si>
  <si>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</si>
  <si>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</si>
  <si>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</si>
  <si>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</si>
  <si>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</si>
  <si>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</si>
  <si>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</si>
  <si>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</si>
  <si>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</si>
  <si>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</si>
  <si>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</si>
  <si>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</si>
  <si>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</si>
  <si>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</si>
  <si>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</si>
  <si>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</si>
  <si>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</si>
  <si>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</si>
  <si>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</si>
  <si>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</si>
  <si>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</si>
  <si>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</si>
  <si>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</si>
  <si>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</si>
  <si>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</si>
  <si>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</si>
  <si>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</si>
  <si>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</si>
  <si>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</si>
  <si>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</si>
  <si>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</si>
  <si>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</si>
  <si>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</si>
  <si>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{5476d453-6da6-460f-be6b-92f5e1bb23ac}</t>
  </si>
  <si>
    <t>{00000000-0000-0000-0000-000000000000}</t>
  </si>
  <si>
    <t>/</t>
  </si>
  <si>
    <t>02</t>
  </si>
  <si>
    <t>Zeď</t>
  </si>
  <si>
    <t>1</t>
  </si>
  <si>
    <t>{a06375c1-0b3f-47ed-b329-aaad680caf67}</t>
  </si>
  <si>
    <t>01</t>
  </si>
  <si>
    <t>Ostatní</t>
  </si>
  <si>
    <t>{edc4967f-e43b-48f7-ae5a-0d4f78556da0}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</si>
  <si>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</si>
  <si>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</si>
  <si>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</si>
  <si>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</si>
  <si>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</si>
  <si>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</si>
  <si>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</si>
  <si>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</si>
  <si>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</si>
  <si>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</si>
  <si>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</si>
  <si>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</si>
  <si>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</si>
  <si>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</si>
  <si>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</si>
  <si>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</si>
  <si>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</si>
  <si>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02 - Zeď</t>
  </si>
  <si>
    <t>Topcon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</si>
  <si>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</si>
  <si>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</si>
  <si>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</si>
  <si>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</si>
  <si>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</si>
  <si>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</si>
  <si>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</si>
  <si>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práce, bourání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</si>
  <si>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</si>
  <si>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</si>
  <si>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</si>
  <si>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</si>
  <si>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</si>
  <si>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</si>
  <si>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</si>
  <si>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</si>
  <si>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</si>
  <si>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</si>
  <si>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</si>
  <si>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</si>
  <si>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</si>
  <si>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</si>
  <si>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</si>
  <si>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</si>
  <si>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</si>
  <si>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</si>
  <si>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</si>
  <si>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</si>
  <si>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</si>
  <si>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</si>
  <si>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</si>
  <si>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5</t>
  </si>
  <si>
    <t>K</t>
  </si>
  <si>
    <t>113728</t>
  </si>
  <si>
    <t>FRÉZOVÁNÍ ZPEVNĚNÝCH PLOCH ASFALTOVÝCH, ODVOZ DO 20KM</t>
  </si>
  <si>
    <t>M3</t>
  </si>
  <si>
    <t>4</t>
  </si>
  <si>
    <t>ROZPOCET</t>
  </si>
  <si>
    <t>10</t>
  </si>
  <si>
    <t>6</t>
  </si>
  <si>
    <t>131737</t>
  </si>
  <si>
    <t>HLOUBENÍ JAM ZAPAŽ I NEPAŽ TŘ. I, ODVOZ DO 16KM</t>
  </si>
  <si>
    <t>12</t>
  </si>
  <si>
    <t>7</t>
  </si>
  <si>
    <t>17481</t>
  </si>
  <si>
    <t>ZÁSYP JAM A RÝH Z NAKUPOVANÝCH MATERIÁLŮ</t>
  </si>
  <si>
    <t>14</t>
  </si>
  <si>
    <t>8</t>
  </si>
  <si>
    <t>18110</t>
  </si>
  <si>
    <t>ÚPRAVA PLÁNĚ SE ZHUTNĚNÍM V HORNINĚ TŘ. I</t>
  </si>
  <si>
    <t>M2</t>
  </si>
  <si>
    <t>16</t>
  </si>
  <si>
    <t>9</t>
  </si>
  <si>
    <t>22694</t>
  </si>
  <si>
    <t>ZÁPOROVÉ PAŽENÍ Z KOVU DOČASNÉ</t>
  </si>
  <si>
    <t>T</t>
  </si>
  <si>
    <t>18</t>
  </si>
  <si>
    <t>22695</t>
  </si>
  <si>
    <t>VÝDŘEVA ZÁPOROVÉHO PAŽENÍ DOČASNÁ (KUBATURA)</t>
  </si>
  <si>
    <t>20</t>
  </si>
  <si>
    <t>11</t>
  </si>
  <si>
    <t>227841</t>
  </si>
  <si>
    <t>MIKROPILOTY KOMPLET D DO 200MM NA POVRCHU</t>
  </si>
  <si>
    <t>M</t>
  </si>
  <si>
    <t>22</t>
  </si>
  <si>
    <t>261613</t>
  </si>
  <si>
    <t>VRTY PRO KOTVENÍ A INJEKTÁŽ TŘ VI NA POVRCHU D DO 25MM</t>
  </si>
  <si>
    <t>24</t>
  </si>
  <si>
    <t>13</t>
  </si>
  <si>
    <t>26184</t>
  </si>
  <si>
    <t>VRT PRO KOTV, INJEK, MIKROPIL NA POVR TŘ III A IV D DO 200MM</t>
  </si>
  <si>
    <t>26</t>
  </si>
  <si>
    <t>26194</t>
  </si>
  <si>
    <t>VRTY PRO KOTV, INJEKT, MIKROPIL NA POVR TŘ V A VI D DO 200MM</t>
  </si>
  <si>
    <t>28</t>
  </si>
  <si>
    <t>264915</t>
  </si>
  <si>
    <t>VRTY PRO PILOTY TŘ. V-VI D DO 300MM</t>
  </si>
  <si>
    <t>30</t>
  </si>
  <si>
    <t>317325</t>
  </si>
  <si>
    <t>ŘÍMSY ZE ŽELEZOBETONU DO C30/37 (B37)</t>
  </si>
  <si>
    <t>32</t>
  </si>
  <si>
    <t>17</t>
  </si>
  <si>
    <t>317365</t>
  </si>
  <si>
    <t>VÝZTUŽ ŘÍMS Z OCELI 10505, B500B</t>
  </si>
  <si>
    <t>34</t>
  </si>
  <si>
    <t>451314</t>
  </si>
  <si>
    <t>PODKLADNÍ A VÝPLŇOVÉ VRSTVY Z PROSTÉHO BETONU C25/30</t>
  </si>
  <si>
    <t>36</t>
  </si>
  <si>
    <t>19</t>
  </si>
  <si>
    <t>561401</t>
  </si>
  <si>
    <t>KAMENIVO ZPEVNĚNÉ CEMENTEM TŘ. I</t>
  </si>
  <si>
    <t>38</t>
  </si>
  <si>
    <t>56330</t>
  </si>
  <si>
    <t>VOZOVKOVÉ VRSTVY ZE ŠTĚRKODRTI</t>
  </si>
  <si>
    <t>40</t>
  </si>
  <si>
    <t>57130</t>
  </si>
  <si>
    <t>UZAVŘENÉ OBALOVANÉ KAMENIVO</t>
  </si>
  <si>
    <t>42</t>
  </si>
  <si>
    <t>572123</t>
  </si>
  <si>
    <t>INFILTRAČNÍ POSTŘIK Z EMULZE DO 1,0KG/M2</t>
  </si>
  <si>
    <t>44</t>
  </si>
  <si>
    <t>23</t>
  </si>
  <si>
    <t>572213</t>
  </si>
  <si>
    <t>SPOJOVACÍ POSTŘIK Z EMULZE DO 0,5KG/M2</t>
  </si>
  <si>
    <t>46</t>
  </si>
  <si>
    <t>572223</t>
  </si>
  <si>
    <t>SPOJOVACÍ POSTŘIK Z EMULZE DO 1,0KG/M2</t>
  </si>
  <si>
    <t>48</t>
  </si>
  <si>
    <t>25</t>
  </si>
  <si>
    <t>574A04</t>
  </si>
  <si>
    <t>ASFALTOVÝ BETON PRO OBRUSNÉ VRSTVY ACO 11+, 11S</t>
  </si>
  <si>
    <t>50</t>
  </si>
  <si>
    <t>574C08</t>
  </si>
  <si>
    <t>ASFALTOVÝ BETON PRO LOŽNÍ VRSTVY ACL 22+, 22S</t>
  </si>
  <si>
    <t>52</t>
  </si>
  <si>
    <t>27</t>
  </si>
  <si>
    <t>58920</t>
  </si>
  <si>
    <t>VÝPLŇ SPAR MODIFIKOVANÝM ASFALTEM</t>
  </si>
  <si>
    <t>54</t>
  </si>
  <si>
    <t>62745</t>
  </si>
  <si>
    <t>SPÁROVÁNÍ STARÉHO ZDIVA CEMENTOVOU MALTOU</t>
  </si>
  <si>
    <t>56</t>
  </si>
  <si>
    <t>29</t>
  </si>
  <si>
    <t>711412</t>
  </si>
  <si>
    <t>IZOLACE MOSTOVEK CELOPLOŠNÁ ASFALTOVÝMI PÁSY</t>
  </si>
  <si>
    <t>58</t>
  </si>
  <si>
    <t>37</t>
  </si>
  <si>
    <t>9117C1</t>
  </si>
  <si>
    <t>SVOD OCEL ZÁBRADEL ÚROVEŇ ZADRŽ H2 - DODÁVKA A MONTÁŽ</t>
  </si>
  <si>
    <t>-215911415</t>
  </si>
  <si>
    <t>014102(1)</t>
  </si>
  <si>
    <t>POPLATKY ZA SKLÁDKU, Poplatek za uložení odpadu ze sypaniny na skládce (skládkovné)</t>
  </si>
  <si>
    <t>014102(2)</t>
  </si>
  <si>
    <t>POPLATKY ZA SKLÁDKU, Poplatek za uložení odpadu z kameniva na skládce (skládkovné)</t>
  </si>
  <si>
    <t>3</t>
  </si>
  <si>
    <t>014102(3)</t>
  </si>
  <si>
    <t>POPLATKY ZA SKLÁDKU, Poplatek za uložení betonového odpadu na skládce (skládkovné)</t>
  </si>
  <si>
    <t>014102(4)</t>
  </si>
  <si>
    <t>POPLATKY ZA SKLÁDKU, Poplatek za uložení odpadu z asfaltových povrchů na skládce (skládkovné)</t>
  </si>
  <si>
    <t>31</t>
  </si>
  <si>
    <t>915211</t>
  </si>
  <si>
    <t>VODOROVNÉ DOPRAVNÍ ZNAČENÍ PLASTEM HLADKÉ - DODÁVKA A POKLÁDKA</t>
  </si>
  <si>
    <t>62</t>
  </si>
  <si>
    <t>919112</t>
  </si>
  <si>
    <t>ŘEZÁNÍ ASFALTOVÉHO KRYTU VOZOVEK TL DO 100MM</t>
  </si>
  <si>
    <t>64</t>
  </si>
  <si>
    <t>919113</t>
  </si>
  <si>
    <t>ŘEZÁNÍ ASFALTOVÉHO KRYTU VOZOVEK TL DO 150MM</t>
  </si>
  <si>
    <t>66</t>
  </si>
  <si>
    <t>33</t>
  </si>
  <si>
    <t>931334</t>
  </si>
  <si>
    <t>TĚSNĚNÍ DILATAČNÍCH SPAR POLYURETANOVÝM TMELEM PRŮŘEZU DO 400MM2</t>
  </si>
  <si>
    <t>68</t>
  </si>
  <si>
    <t>936501</t>
  </si>
  <si>
    <t>DROBNÉ DOPLŇK KONSTR KOVOVÉ NEREZ</t>
  </si>
  <si>
    <t>KG</t>
  </si>
  <si>
    <t>70</t>
  </si>
  <si>
    <t>35</t>
  </si>
  <si>
    <t>966138</t>
  </si>
  <si>
    <t>BOURÁNÍ KONSTRUKCÍ Z KAMENE NA MC S ODVOZEM DO 20KM</t>
  </si>
  <si>
    <t>72</t>
  </si>
  <si>
    <t>966158</t>
  </si>
  <si>
    <t>BOURÁNÍ KONSTRUKCÍ Z PROST BETONU S ODVOZEM DO 20KM</t>
  </si>
  <si>
    <t>74</t>
  </si>
  <si>
    <t>VP - Vícepráce</t>
  </si>
  <si>
    <t>PN</t>
  </si>
  <si>
    <t>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</si>
  <si>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</si>
  <si>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</si>
  <si>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</si>
  <si>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</si>
  <si>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010001000</t>
  </si>
  <si>
    <t>Průzkumné, geodetické a projektové práce</t>
  </si>
  <si>
    <t>…</t>
  </si>
  <si>
    <t>1024</t>
  </si>
  <si>
    <t>138645589</t>
  </si>
  <si>
    <t>012002000</t>
  </si>
  <si>
    <t>Geodetické práce</t>
  </si>
  <si>
    <t>-1229891748</t>
  </si>
  <si>
    <t>013002000</t>
  </si>
  <si>
    <t>1015545617</t>
  </si>
  <si>
    <t>030001000</t>
  </si>
  <si>
    <t>-146750446</t>
  </si>
  <si>
    <t>043002000</t>
  </si>
  <si>
    <t>Zkoušky a ostatní měření</t>
  </si>
  <si>
    <t>-1803709995</t>
  </si>
  <si>
    <t>049002000</t>
  </si>
  <si>
    <t>Ostatní inženýrská činnost</t>
  </si>
  <si>
    <t>-1731184675</t>
  </si>
  <si>
    <t>04900200x</t>
  </si>
  <si>
    <t>DIO, DIR</t>
  </si>
  <si>
    <t>2002895367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</si>
</sst>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23" xfId="0" applyNumberFormat="1" applyFont="1" applyBorder="1" applyAlignment="1"/>
    <xf numFmtId="4" fontId="3" fillId="0" borderId="23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4" fontId="5" fillId="0" borderId="0" xfId="0" applyNumberFormat="1" applyFont="1" applyBorder="1" applyAlignment="1"/>
    <xf numFmtId="0" fontId="0" fillId="0" borderId="16" xfId="0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5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35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37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ROUND(AG91,2)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41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42</v>
      </c>
      <c r="E31" s="51"/>
      <c r="F31" s="52" t="s">
        <v>43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44</v>
      </c>
      <c r="U31" s="51"/>
      <c r="V31" s="51"/>
      <c r="W31" s="55">
        <f>ROUND(AZ87+SUM(CD92:CD96),2)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ROUND(AV87+SUM(BY92:BY96),2)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45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44</v>
      </c>
      <c r="U32" s="51"/>
      <c r="V32" s="51"/>
      <c r="W32" s="55">
        <f>ROUND(BA87+SUM(CE92:CE96),2)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ROUND(AW87+SUM(BZ92:BZ96),2)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46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44</v>
      </c>
      <c r="U33" s="51"/>
      <c r="V33" s="51"/>
      <c r="W33" s="55">
        <f>ROUND(BB87+SUM(CF92:CF96),2)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47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44</v>
      </c>
      <c r="U34" s="51"/>
      <c r="V34" s="51"/>
      <c r="W34" s="55">
        <f>ROUND(BC87+SUM(CG92:CG96),2)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48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44</v>
      </c>
      <c r="U35" s="51"/>
      <c r="V35" s="51"/>
      <c r="W35" s="55">
        <f>ROUND(BD87+SUM(CH92:CH96),2)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49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50</v>
      </c>
      <c r="U37" s="59"/>
      <c r="V37" s="59"/>
      <c r="W37" s="59"/>
      <c r="X37" s="61" t="s">
        <v>51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52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53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54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55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54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55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56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57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54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55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54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55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000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II/116 Nižbor - Hýskov, bezpečnostní opatření na silnici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Nižbor - Hýskov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24. 4. 2018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KSUS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Ing. Jiří Sobol</v>
      </c>
      <c r="AN82" s="80"/>
      <c r="AO82" s="80"/>
      <c r="AP82" s="80"/>
      <c r="AQ82" s="46"/>
      <c r="AS82" s="89" t="s">
        <v>59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36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60</v>
      </c>
      <c r="D85" s="94"/>
      <c r="E85" s="94"/>
      <c r="F85" s="94"/>
      <c r="G85" s="94"/>
      <c r="H85" s="95"/>
      <c r="I85" s="96" t="s">
        <v>61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62</v>
      </c>
      <c r="AH85" s="94"/>
      <c r="AI85" s="94"/>
      <c r="AJ85" s="94"/>
      <c r="AK85" s="94"/>
      <c r="AL85" s="94"/>
      <c r="AM85" s="94"/>
      <c r="AN85" s="96" t="s">
        <v>63</v>
      </c>
      <c r="AO85" s="94"/>
      <c r="AP85" s="97"/>
      <c r="AQ85" s="46"/>
      <c r="AS85" s="98" t="s">
        <v>64</v>
      </c>
      <c r="AT85" s="99" t="s">
        <v>65</v>
      </c>
      <c r="AU85" s="99" t="s">
        <v>66</v>
      </c>
      <c r="AV85" s="99" t="s">
        <v>67</v>
      </c>
      <c r="AW85" s="99" t="s">
        <v>68</v>
      </c>
      <c r="AX85" s="99" t="s">
        <v>69</v>
      </c>
      <c r="AY85" s="99" t="s">
        <v>70</v>
      </c>
      <c r="AZ85" s="99" t="s">
        <v>71</v>
      </c>
      <c r="BA85" s="99" t="s">
        <v>72</v>
      </c>
      <c r="BB85" s="99" t="s">
        <v>73</v>
      </c>
      <c r="BC85" s="99" t="s">
        <v>74</v>
      </c>
      <c r="BD85" s="100" t="s">
        <v>75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76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ROUND(SUM(AG88:AG89),2)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ROUND(SUM(AS88:AS89),2)</f>
        <v>0</v>
      </c>
      <c r="AT87" s="107">
        <f>ROUND(SUM(AV87:AW87),2)</f>
        <v>0</v>
      </c>
      <c r="AU87" s="108">
        <f>ROUND(SUM(AU88:AU89),5)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ROUND(SUM(AZ88:AZ89),2)</f>
        <v>0</v>
      </c>
      <c r="BA87" s="107">
        <f>ROUND(SUM(BA88:BA89),2)</f>
        <v>0</v>
      </c>
      <c r="BB87" s="107">
        <f>ROUND(SUM(BB88:BB89),2)</f>
        <v>0</v>
      </c>
      <c r="BC87" s="107">
        <f>ROUND(SUM(BC88:BC89),2)</f>
        <v>0</v>
      </c>
      <c r="BD87" s="109">
        <f>ROUND(SUM(BD88:BD89),2)</f>
        <v>0</v>
      </c>
      <c r="BS87" s="110" t="s">
        <v>77</v>
      </c>
      <c r="BT87" s="110" t="s">
        <v>78</v>
      </c>
      <c r="BU87" s="111" t="s">
        <v>79</v>
      </c>
      <c r="BV87" s="110" t="s">
        <v>80</v>
      </c>
      <c r="BW87" s="110" t="s">
        <v>81</v>
      </c>
      <c r="BX87" s="110" t="s">
        <v>82</v>
      </c>
    </row>
    <row r="88" s="5" customFormat="1" ht="16.5" customHeight="1">
      <c r="A88" s="112" t="s">
        <v>83</v>
      </c>
      <c r="B88" s="113"/>
      <c r="C88" s="114"/>
      <c r="D88" s="115" t="s">
        <v>84</v>
      </c>
      <c r="E88" s="115"/>
      <c r="F88" s="115"/>
      <c r="G88" s="115"/>
      <c r="H88" s="115"/>
      <c r="I88" s="116"/>
      <c r="J88" s="115" t="s">
        <v>85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'02 - Zeď'!M30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'02 - Zeď'!M28</f>
        <v>0</v>
      </c>
      <c r="AT88" s="120">
        <f>ROUND(SUM(AV88:AW88),2)</f>
        <v>0</v>
      </c>
      <c r="AU88" s="121">
        <f>'02 - Zeď'!W117</f>
        <v>0</v>
      </c>
      <c r="AV88" s="120">
        <f>'02 - Zeď'!M32</f>
        <v>0</v>
      </c>
      <c r="AW88" s="120">
        <f>'02 - Zeď'!M33</f>
        <v>0</v>
      </c>
      <c r="AX88" s="120">
        <f>'02 - Zeď'!M34</f>
        <v>0</v>
      </c>
      <c r="AY88" s="120">
        <f>'02 - Zeď'!M35</f>
        <v>0</v>
      </c>
      <c r="AZ88" s="120">
        <f>'02 - Zeď'!H32</f>
        <v>0</v>
      </c>
      <c r="BA88" s="120">
        <f>'02 - Zeď'!H33</f>
        <v>0</v>
      </c>
      <c r="BB88" s="120">
        <f>'02 - Zeď'!H34</f>
        <v>0</v>
      </c>
      <c r="BC88" s="120">
        <f>'02 - Zeď'!H35</f>
        <v>0</v>
      </c>
      <c r="BD88" s="122">
        <f>'02 - Zeď'!H36</f>
        <v>0</v>
      </c>
      <c r="BT88" s="123" t="s">
        <v>86</v>
      </c>
      <c r="BV88" s="123" t="s">
        <v>80</v>
      </c>
      <c r="BW88" s="123" t="s">
        <v>87</v>
      </c>
      <c r="BX88" s="123" t="s">
        <v>81</v>
      </c>
    </row>
    <row r="89" s="5" customFormat="1" ht="16.5" customHeight="1">
      <c r="A89" s="112" t="s">
        <v>83</v>
      </c>
      <c r="B89" s="113"/>
      <c r="C89" s="114"/>
      <c r="D89" s="115" t="s">
        <v>88</v>
      </c>
      <c r="E89" s="115"/>
      <c r="F89" s="115"/>
      <c r="G89" s="115"/>
      <c r="H89" s="115"/>
      <c r="I89" s="116"/>
      <c r="J89" s="115" t="s">
        <v>89</v>
      </c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7">
        <f>'01 - Ostatní'!M30</f>
        <v>0</v>
      </c>
      <c r="AH89" s="116"/>
      <c r="AI89" s="116"/>
      <c r="AJ89" s="116"/>
      <c r="AK89" s="116"/>
      <c r="AL89" s="116"/>
      <c r="AM89" s="116"/>
      <c r="AN89" s="117">
        <f>SUM(AG89,AT89)</f>
        <v>0</v>
      </c>
      <c r="AO89" s="116"/>
      <c r="AP89" s="116"/>
      <c r="AQ89" s="118"/>
      <c r="AS89" s="124">
        <f>'01 - Ostatní'!M28</f>
        <v>0</v>
      </c>
      <c r="AT89" s="125">
        <f>ROUND(SUM(AV89:AW89),2)</f>
        <v>0</v>
      </c>
      <c r="AU89" s="126">
        <f>'01 - Ostatní'!W119</f>
        <v>0</v>
      </c>
      <c r="AV89" s="125">
        <f>'01 - Ostatní'!M32</f>
        <v>0</v>
      </c>
      <c r="AW89" s="125">
        <f>'01 - Ostatní'!M33</f>
        <v>0</v>
      </c>
      <c r="AX89" s="125">
        <f>'01 - Ostatní'!M34</f>
        <v>0</v>
      </c>
      <c r="AY89" s="125">
        <f>'01 - Ostatní'!M35</f>
        <v>0</v>
      </c>
      <c r="AZ89" s="125">
        <f>'01 - Ostatní'!H32</f>
        <v>0</v>
      </c>
      <c r="BA89" s="125">
        <f>'01 - Ostatní'!H33</f>
        <v>0</v>
      </c>
      <c r="BB89" s="125">
        <f>'01 - Ostatní'!H34</f>
        <v>0</v>
      </c>
      <c r="BC89" s="125">
        <f>'01 - Ostatní'!H35</f>
        <v>0</v>
      </c>
      <c r="BD89" s="127">
        <f>'01 - Ostatní'!H36</f>
        <v>0</v>
      </c>
      <c r="BT89" s="123" t="s">
        <v>86</v>
      </c>
      <c r="BV89" s="123" t="s">
        <v>80</v>
      </c>
      <c r="BW89" s="123" t="s">
        <v>90</v>
      </c>
      <c r="BX89" s="123" t="s">
        <v>81</v>
      </c>
    </row>
    <row r="90">
      <c r="B90" s="24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7"/>
    </row>
    <row r="91" s="1" customFormat="1" ht="30" customHeight="1">
      <c r="B91" s="44"/>
      <c r="C91" s="102" t="s">
        <v>91</v>
      </c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05">
        <f>ROUND(SUM(AG92:AG95),2)</f>
        <v>0</v>
      </c>
      <c r="AH91" s="105"/>
      <c r="AI91" s="105"/>
      <c r="AJ91" s="105"/>
      <c r="AK91" s="105"/>
      <c r="AL91" s="105"/>
      <c r="AM91" s="105"/>
      <c r="AN91" s="105">
        <f>ROUND(SUM(AN92:AN95),2)</f>
        <v>0</v>
      </c>
      <c r="AO91" s="105"/>
      <c r="AP91" s="105"/>
      <c r="AQ91" s="46"/>
      <c r="AS91" s="98" t="s">
        <v>92</v>
      </c>
      <c r="AT91" s="99" t="s">
        <v>93</v>
      </c>
      <c r="AU91" s="99" t="s">
        <v>42</v>
      </c>
      <c r="AV91" s="100" t="s">
        <v>65</v>
      </c>
    </row>
    <row r="92" s="1" customFormat="1" ht="19.92" customHeight="1">
      <c r="B92" s="44"/>
      <c r="C92" s="45"/>
      <c r="D92" s="128" t="s">
        <v>94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129">
        <f>ROUND(AG87*AS92,2)</f>
        <v>0</v>
      </c>
      <c r="AH92" s="130"/>
      <c r="AI92" s="130"/>
      <c r="AJ92" s="130"/>
      <c r="AK92" s="130"/>
      <c r="AL92" s="130"/>
      <c r="AM92" s="130"/>
      <c r="AN92" s="130">
        <f>ROUND(AG92+AV92,2)</f>
        <v>0</v>
      </c>
      <c r="AO92" s="130"/>
      <c r="AP92" s="130"/>
      <c r="AQ92" s="46"/>
      <c r="AS92" s="131">
        <v>0</v>
      </c>
      <c r="AT92" s="132" t="s">
        <v>95</v>
      </c>
      <c r="AU92" s="132" t="s">
        <v>43</v>
      </c>
      <c r="AV92" s="133">
        <f>ROUND(IF(AU92="základní",AG92*L31,IF(AU92="snížená",AG92*L32,0)),2)</f>
        <v>0</v>
      </c>
      <c r="BV92" s="20" t="s">
        <v>96</v>
      </c>
      <c r="BY92" s="134">
        <f>IF(AU92="základní",AV92,0)</f>
        <v>0</v>
      </c>
      <c r="BZ92" s="134">
        <f>IF(AU92="snížená",AV92,0)</f>
        <v>0</v>
      </c>
      <c r="CA92" s="134">
        <v>0</v>
      </c>
      <c r="CB92" s="134">
        <v>0</v>
      </c>
      <c r="CC92" s="134">
        <v>0</v>
      </c>
      <c r="CD92" s="134">
        <f>IF(AU92="základní",AG92,0)</f>
        <v>0</v>
      </c>
      <c r="CE92" s="134">
        <f>IF(AU92="snížená",AG92,0)</f>
        <v>0</v>
      </c>
      <c r="CF92" s="134">
        <f>IF(AU92="zákl. přenesená",AG92,0)</f>
        <v>0</v>
      </c>
      <c r="CG92" s="134">
        <f>IF(AU92="sníž. přenesená",AG92,0)</f>
        <v>0</v>
      </c>
      <c r="CH92" s="134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>x</v>
      </c>
    </row>
    <row r="93" s="1" customFormat="1" ht="19.92" customHeight="1">
      <c r="B93" s="44"/>
      <c r="C93" s="45"/>
      <c r="D93" s="135" t="s">
        <v>97</v>
      </c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45"/>
      <c r="AD93" s="45"/>
      <c r="AE93" s="45"/>
      <c r="AF93" s="45"/>
      <c r="AG93" s="129">
        <f>AG87*AS93</f>
        <v>0</v>
      </c>
      <c r="AH93" s="130"/>
      <c r="AI93" s="130"/>
      <c r="AJ93" s="130"/>
      <c r="AK93" s="130"/>
      <c r="AL93" s="130"/>
      <c r="AM93" s="130"/>
      <c r="AN93" s="130">
        <f>AG93+AV93</f>
        <v>0</v>
      </c>
      <c r="AO93" s="130"/>
      <c r="AP93" s="130"/>
      <c r="AQ93" s="46"/>
      <c r="AS93" s="136">
        <v>0</v>
      </c>
      <c r="AT93" s="137" t="s">
        <v>95</v>
      </c>
      <c r="AU93" s="137" t="s">
        <v>43</v>
      </c>
      <c r="AV93" s="138">
        <f>ROUND(IF(AU93="nulová",0,IF(OR(AU93="základní",AU93="zákl. přenesená"),AG93*L31,AG93*L32)),2)</f>
        <v>0</v>
      </c>
      <c r="BV93" s="20" t="s">
        <v>98</v>
      </c>
      <c r="BY93" s="134">
        <f>IF(AU93="základní",AV93,0)</f>
        <v>0</v>
      </c>
      <c r="BZ93" s="134">
        <f>IF(AU93="snížená",AV93,0)</f>
        <v>0</v>
      </c>
      <c r="CA93" s="134">
        <f>IF(AU93="zákl. přenesená",AV93,0)</f>
        <v>0</v>
      </c>
      <c r="CB93" s="134">
        <f>IF(AU93="sníž. přenesená",AV93,0)</f>
        <v>0</v>
      </c>
      <c r="CC93" s="134">
        <f>IF(AU93="nulová",AV93,0)</f>
        <v>0</v>
      </c>
      <c r="CD93" s="134">
        <f>IF(AU93="základní",AG93,0)</f>
        <v>0</v>
      </c>
      <c r="CE93" s="134">
        <f>IF(AU93="snížená",AG93,0)</f>
        <v>0</v>
      </c>
      <c r="CF93" s="134">
        <f>IF(AU93="zákl. přenesená",AG93,0)</f>
        <v>0</v>
      </c>
      <c r="CG93" s="134">
        <f>IF(AU93="sníž. přenesená",AG93,0)</f>
        <v>0</v>
      </c>
      <c r="CH93" s="134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5" t="s">
        <v>97</v>
      </c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45"/>
      <c r="AD94" s="45"/>
      <c r="AE94" s="45"/>
      <c r="AF94" s="45"/>
      <c r="AG94" s="129">
        <f>AG87*AS94</f>
        <v>0</v>
      </c>
      <c r="AH94" s="130"/>
      <c r="AI94" s="130"/>
      <c r="AJ94" s="130"/>
      <c r="AK94" s="130"/>
      <c r="AL94" s="130"/>
      <c r="AM94" s="130"/>
      <c r="AN94" s="130">
        <f>AG94+AV94</f>
        <v>0</v>
      </c>
      <c r="AO94" s="130"/>
      <c r="AP94" s="130"/>
      <c r="AQ94" s="46"/>
      <c r="AS94" s="136">
        <v>0</v>
      </c>
      <c r="AT94" s="137" t="s">
        <v>95</v>
      </c>
      <c r="AU94" s="137" t="s">
        <v>43</v>
      </c>
      <c r="AV94" s="138">
        <f>ROUND(IF(AU94="nulová",0,IF(OR(AU94="základní",AU94="zákl. přenesená"),AG94*L31,AG94*L32)),2)</f>
        <v>0</v>
      </c>
      <c r="BV94" s="20" t="s">
        <v>98</v>
      </c>
      <c r="BY94" s="134">
        <f>IF(AU94="základní",AV94,0)</f>
        <v>0</v>
      </c>
      <c r="BZ94" s="134">
        <f>IF(AU94="snížená",AV94,0)</f>
        <v>0</v>
      </c>
      <c r="CA94" s="134">
        <f>IF(AU94="zákl. přenesená",AV94,0)</f>
        <v>0</v>
      </c>
      <c r="CB94" s="134">
        <f>IF(AU94="sníž. přenesená",AV94,0)</f>
        <v>0</v>
      </c>
      <c r="CC94" s="134">
        <f>IF(AU94="nulová",AV94,0)</f>
        <v>0</v>
      </c>
      <c r="CD94" s="134">
        <f>IF(AU94="základní",AG94,0)</f>
        <v>0</v>
      </c>
      <c r="CE94" s="134">
        <f>IF(AU94="snížená",AG94,0)</f>
        <v>0</v>
      </c>
      <c r="CF94" s="134">
        <f>IF(AU94="zákl. přenesená",AG94,0)</f>
        <v>0</v>
      </c>
      <c r="CG94" s="134">
        <f>IF(AU94="sníž. přenesená",AG94,0)</f>
        <v>0</v>
      </c>
      <c r="CH94" s="134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9.92" customHeight="1">
      <c r="B95" s="44"/>
      <c r="C95" s="45"/>
      <c r="D95" s="135" t="s">
        <v>97</v>
      </c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45"/>
      <c r="AD95" s="45"/>
      <c r="AE95" s="45"/>
      <c r="AF95" s="45"/>
      <c r="AG95" s="129">
        <f>AG87*AS95</f>
        <v>0</v>
      </c>
      <c r="AH95" s="130"/>
      <c r="AI95" s="130"/>
      <c r="AJ95" s="130"/>
      <c r="AK95" s="130"/>
      <c r="AL95" s="130"/>
      <c r="AM95" s="130"/>
      <c r="AN95" s="130">
        <f>AG95+AV95</f>
        <v>0</v>
      </c>
      <c r="AO95" s="130"/>
      <c r="AP95" s="130"/>
      <c r="AQ95" s="46"/>
      <c r="AS95" s="139">
        <v>0</v>
      </c>
      <c r="AT95" s="140" t="s">
        <v>95</v>
      </c>
      <c r="AU95" s="140" t="s">
        <v>43</v>
      </c>
      <c r="AV95" s="141">
        <f>ROUND(IF(AU95="nulová",0,IF(OR(AU95="základní",AU95="zákl. přenesená"),AG95*L31,AG95*L32)),2)</f>
        <v>0</v>
      </c>
      <c r="BV95" s="20" t="s">
        <v>98</v>
      </c>
      <c r="BY95" s="134">
        <f>IF(AU95="základní",AV95,0)</f>
        <v>0</v>
      </c>
      <c r="BZ95" s="134">
        <f>IF(AU95="snížená",AV95,0)</f>
        <v>0</v>
      </c>
      <c r="CA95" s="134">
        <f>IF(AU95="zákl. přenesená",AV95,0)</f>
        <v>0</v>
      </c>
      <c r="CB95" s="134">
        <f>IF(AU95="sníž. přenesená",AV95,0)</f>
        <v>0</v>
      </c>
      <c r="CC95" s="134">
        <f>IF(AU95="nulová",AV95,0)</f>
        <v>0</v>
      </c>
      <c r="CD95" s="134">
        <f>IF(AU95="základní",AG95,0)</f>
        <v>0</v>
      </c>
      <c r="CE95" s="134">
        <f>IF(AU95="snížená",AG95,0)</f>
        <v>0</v>
      </c>
      <c r="CF95" s="134">
        <f>IF(AU95="zákl. přenesená",AG95,0)</f>
        <v>0</v>
      </c>
      <c r="CG95" s="134">
        <f>IF(AU95="sníž. přenesená",AG95,0)</f>
        <v>0</v>
      </c>
      <c r="CH95" s="134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="1" customFormat="1" ht="10.8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6"/>
    </row>
    <row r="97" s="1" customFormat="1" ht="30" customHeight="1">
      <c r="B97" s="44"/>
      <c r="C97" s="142" t="s">
        <v>99</v>
      </c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4">
        <f>ROUND(AG87+AG91,2)</f>
        <v>0</v>
      </c>
      <c r="AH97" s="144"/>
      <c r="AI97" s="144"/>
      <c r="AJ97" s="144"/>
      <c r="AK97" s="144"/>
      <c r="AL97" s="144"/>
      <c r="AM97" s="144"/>
      <c r="AN97" s="144">
        <f>AN87+AN91</f>
        <v>0</v>
      </c>
      <c r="AO97" s="144"/>
      <c r="AP97" s="144"/>
      <c r="AQ97" s="46"/>
    </row>
    <row r="98" s="1" customFormat="1" ht="6.96" customHeight="1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74"/>
      <c r="AO98" s="74"/>
      <c r="AP98" s="74"/>
      <c r="AQ98" s="75"/>
    </row>
  </sheetData>
  <mergeCells count="62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N95:AP95"/>
    <mergeCell ref="AN89:AP89"/>
    <mergeCell ref="AN88:AP88"/>
    <mergeCell ref="AG88:AM88"/>
    <mergeCell ref="AG89:AM89"/>
    <mergeCell ref="AG92:AM92"/>
    <mergeCell ref="AN92:AP92"/>
    <mergeCell ref="AN93:AP93"/>
    <mergeCell ref="AN94:AP94"/>
    <mergeCell ref="AG87:AM87"/>
    <mergeCell ref="AN87:AP87"/>
    <mergeCell ref="AG91:AM91"/>
    <mergeCell ref="AN91:AP91"/>
    <mergeCell ref="AG97:AM97"/>
    <mergeCell ref="AN97:AP97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AG85:AM85"/>
    <mergeCell ref="D88:H88"/>
    <mergeCell ref="J88:AF88"/>
    <mergeCell ref="D89:H89"/>
    <mergeCell ref="J89:AF89"/>
    <mergeCell ref="D93:AB93"/>
    <mergeCell ref="AG93:AM93"/>
    <mergeCell ref="D94:AB94"/>
    <mergeCell ref="AG94:AM94"/>
    <mergeCell ref="D95:AB95"/>
    <mergeCell ref="AG95:AM95"/>
    <mergeCell ref="AM82:AP82"/>
    <mergeCell ref="AS82:AT84"/>
    <mergeCell ref="AM83:AP83"/>
    <mergeCell ref="AN85:AP85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 - Zeď'!C2" display="/"/>
    <hyperlink ref="A89" location="'01 - Ostatní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100</v>
      </c>
      <c r="G1" s="13"/>
      <c r="H1" s="146" t="s">
        <v>101</v>
      </c>
      <c r="I1" s="146"/>
      <c r="J1" s="146"/>
      <c r="K1" s="146"/>
      <c r="L1" s="13" t="s">
        <v>102</v>
      </c>
      <c r="M1" s="11"/>
      <c r="N1" s="11"/>
      <c r="O1" s="12" t="s">
        <v>103</v>
      </c>
      <c r="P1" s="11"/>
      <c r="Q1" s="11"/>
      <c r="R1" s="11"/>
      <c r="S1" s="13" t="s">
        <v>104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87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ht="36.96" customHeight="1">
      <c r="B4" s="24"/>
      <c r="C4" s="25" t="s">
        <v>106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7" t="str">
        <f>'Rekapitulace stavby'!K6</f>
        <v>II/116 Nižbor - Hýskov, bezpečnostní opatření na silnici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107</v>
      </c>
      <c r="E7" s="45"/>
      <c r="F7" s="34" t="s">
        <v>108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37</v>
      </c>
      <c r="G9" s="45"/>
      <c r="H9" s="45"/>
      <c r="I9" s="45"/>
      <c r="J9" s="45"/>
      <c r="K9" s="45"/>
      <c r="L9" s="45"/>
      <c r="M9" s="36" t="s">
        <v>25</v>
      </c>
      <c r="N9" s="45"/>
      <c r="O9" s="148" t="str">
        <f>'Rekapitulace stavby'!AN8</f>
        <v>24. 4. 2018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>KSUS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109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36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94</v>
      </c>
      <c r="E28" s="45"/>
      <c r="F28" s="45"/>
      <c r="G28" s="45"/>
      <c r="H28" s="45"/>
      <c r="I28" s="45"/>
      <c r="J28" s="45"/>
      <c r="K28" s="45"/>
      <c r="L28" s="45"/>
      <c r="M28" s="43">
        <f>N92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41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42</v>
      </c>
      <c r="E32" s="52" t="s">
        <v>43</v>
      </c>
      <c r="F32" s="53">
        <v>0.20999999999999999</v>
      </c>
      <c r="G32" s="153" t="s">
        <v>44</v>
      </c>
      <c r="H32" s="154">
        <f>(SUM(BE92:BE99)+SUM(BE117:BE156))</f>
        <v>0</v>
      </c>
      <c r="I32" s="45"/>
      <c r="J32" s="45"/>
      <c r="K32" s="45"/>
      <c r="L32" s="45"/>
      <c r="M32" s="154">
        <f>ROUND((SUM(BE92:BE99)+SUM(BE117:BE156)), 2)*F32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45</v>
      </c>
      <c r="F33" s="53">
        <v>0.14999999999999999</v>
      </c>
      <c r="G33" s="153" t="s">
        <v>44</v>
      </c>
      <c r="H33" s="154">
        <f>(SUM(BF92:BF99)+SUM(BF117:BF156))</f>
        <v>0</v>
      </c>
      <c r="I33" s="45"/>
      <c r="J33" s="45"/>
      <c r="K33" s="45"/>
      <c r="L33" s="45"/>
      <c r="M33" s="154">
        <f>ROUND((SUM(BF92:BF99)+SUM(BF117:BF156)), 2)*F33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46</v>
      </c>
      <c r="F34" s="53">
        <v>0.20999999999999999</v>
      </c>
      <c r="G34" s="153" t="s">
        <v>44</v>
      </c>
      <c r="H34" s="154">
        <f>(SUM(BG92:BG99)+SUM(BG117:BG156))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47</v>
      </c>
      <c r="F35" s="53">
        <v>0.14999999999999999</v>
      </c>
      <c r="G35" s="153" t="s">
        <v>44</v>
      </c>
      <c r="H35" s="154">
        <f>(SUM(BH92:BH99)+SUM(BH117:BH156))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48</v>
      </c>
      <c r="F36" s="53">
        <v>0</v>
      </c>
      <c r="G36" s="153" t="s">
        <v>44</v>
      </c>
      <c r="H36" s="154">
        <f>(SUM(BI92:BI99)+SUM(BI117:BI156))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49</v>
      </c>
      <c r="E38" s="95"/>
      <c r="F38" s="95"/>
      <c r="G38" s="156" t="s">
        <v>50</v>
      </c>
      <c r="H38" s="157" t="s">
        <v>51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52</v>
      </c>
      <c r="E50" s="65"/>
      <c r="F50" s="65"/>
      <c r="G50" s="65"/>
      <c r="H50" s="66"/>
      <c r="I50" s="45"/>
      <c r="J50" s="64" t="s">
        <v>53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54</v>
      </c>
      <c r="E59" s="70"/>
      <c r="F59" s="70"/>
      <c r="G59" s="71" t="s">
        <v>55</v>
      </c>
      <c r="H59" s="72"/>
      <c r="I59" s="45"/>
      <c r="J59" s="69" t="s">
        <v>54</v>
      </c>
      <c r="K59" s="70"/>
      <c r="L59" s="70"/>
      <c r="M59" s="70"/>
      <c r="N59" s="71" t="s">
        <v>55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56</v>
      </c>
      <c r="E61" s="65"/>
      <c r="F61" s="65"/>
      <c r="G61" s="65"/>
      <c r="H61" s="66"/>
      <c r="I61" s="45"/>
      <c r="J61" s="64" t="s">
        <v>57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54</v>
      </c>
      <c r="E70" s="70"/>
      <c r="F70" s="70"/>
      <c r="G70" s="71" t="s">
        <v>55</v>
      </c>
      <c r="H70" s="72"/>
      <c r="I70" s="45"/>
      <c r="J70" s="69" t="s">
        <v>54</v>
      </c>
      <c r="K70" s="70"/>
      <c r="L70" s="70"/>
      <c r="M70" s="70"/>
      <c r="N70" s="71" t="s">
        <v>55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7" t="str">
        <f>F6</f>
        <v>II/116 Nižbor - Hýskov, bezpečnostní opatření na silnici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107</v>
      </c>
      <c r="D79" s="45"/>
      <c r="E79" s="45"/>
      <c r="F79" s="85" t="str">
        <f>F7</f>
        <v>02 - Zeď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24. 4. 2018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KSUS</v>
      </c>
      <c r="G83" s="45"/>
      <c r="H83" s="45"/>
      <c r="I83" s="45"/>
      <c r="J83" s="45"/>
      <c r="K83" s="36" t="s">
        <v>33</v>
      </c>
      <c r="L83" s="45"/>
      <c r="M83" s="31" t="str">
        <f>E18</f>
        <v>Topcon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36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112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113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N117</f>
        <v>0</v>
      </c>
      <c r="O88" s="162"/>
      <c r="P88" s="162"/>
      <c r="Q88" s="162"/>
      <c r="R88" s="46"/>
      <c r="AU88" s="20" t="s">
        <v>115</v>
      </c>
    </row>
    <row r="89" s="6" customFormat="1" ht="24.96" customHeight="1">
      <c r="B89" s="163"/>
      <c r="C89" s="164"/>
      <c r="D89" s="165" t="s">
        <v>116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N155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117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N156</f>
        <v>0</v>
      </c>
      <c r="O90" s="169"/>
      <c r="P90" s="169"/>
      <c r="Q90" s="169"/>
      <c r="R90" s="170"/>
    </row>
    <row r="91" s="1" customFormat="1" ht="21.84" customHeight="1"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6"/>
    </row>
    <row r="92" s="1" customFormat="1" ht="29.28" customHeight="1">
      <c r="B92" s="44"/>
      <c r="C92" s="161" t="s">
        <v>118</v>
      </c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162">
        <f>ROUND(N93+N94+N95+N96+N97+N98,2)</f>
        <v>0</v>
      </c>
      <c r="O92" s="171"/>
      <c r="P92" s="171"/>
      <c r="Q92" s="171"/>
      <c r="R92" s="46"/>
      <c r="T92" s="172"/>
      <c r="U92" s="173" t="s">
        <v>42</v>
      </c>
    </row>
    <row r="93" s="1" customFormat="1" ht="18" customHeight="1">
      <c r="B93" s="174"/>
      <c r="C93" s="175"/>
      <c r="D93" s="135" t="s">
        <v>119</v>
      </c>
      <c r="E93" s="176"/>
      <c r="F93" s="176"/>
      <c r="G93" s="176"/>
      <c r="H93" s="176"/>
      <c r="I93" s="175"/>
      <c r="J93" s="175"/>
      <c r="K93" s="175"/>
      <c r="L93" s="175"/>
      <c r="M93" s="175"/>
      <c r="N93" s="129">
        <f>ROUND(N88*T93,2)</f>
        <v>0</v>
      </c>
      <c r="O93" s="177"/>
      <c r="P93" s="177"/>
      <c r="Q93" s="177"/>
      <c r="R93" s="178"/>
      <c r="S93" s="179"/>
      <c r="T93" s="180"/>
      <c r="U93" s="181" t="s">
        <v>43</v>
      </c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79"/>
      <c r="AV93" s="179"/>
      <c r="AW93" s="179"/>
      <c r="AX93" s="179"/>
      <c r="AY93" s="182" t="s">
        <v>120</v>
      </c>
      <c r="AZ93" s="179"/>
      <c r="BA93" s="179"/>
      <c r="BB93" s="179"/>
      <c r="BC93" s="179"/>
      <c r="BD93" s="179"/>
      <c r="BE93" s="183">
        <f>IF(U93="základní",N93,0)</f>
        <v>0</v>
      </c>
      <c r="BF93" s="183">
        <f>IF(U93="snížená",N93,0)</f>
        <v>0</v>
      </c>
      <c r="BG93" s="183">
        <f>IF(U93="zákl. přenesená",N93,0)</f>
        <v>0</v>
      </c>
      <c r="BH93" s="183">
        <f>IF(U93="sníž. přenesená",N93,0)</f>
        <v>0</v>
      </c>
      <c r="BI93" s="183">
        <f>IF(U93="nulová",N93,0)</f>
        <v>0</v>
      </c>
      <c r="BJ93" s="182" t="s">
        <v>86</v>
      </c>
      <c r="BK93" s="179"/>
      <c r="BL93" s="179"/>
      <c r="BM93" s="179"/>
    </row>
    <row r="94" s="1" customFormat="1" ht="18" customHeight="1">
      <c r="B94" s="174"/>
      <c r="C94" s="175"/>
      <c r="D94" s="135" t="s">
        <v>121</v>
      </c>
      <c r="E94" s="176"/>
      <c r="F94" s="176"/>
      <c r="G94" s="176"/>
      <c r="H94" s="176"/>
      <c r="I94" s="175"/>
      <c r="J94" s="175"/>
      <c r="K94" s="175"/>
      <c r="L94" s="175"/>
      <c r="M94" s="175"/>
      <c r="N94" s="129">
        <f>ROUND(N88*T94,2)</f>
        <v>0</v>
      </c>
      <c r="O94" s="177"/>
      <c r="P94" s="177"/>
      <c r="Q94" s="177"/>
      <c r="R94" s="178"/>
      <c r="S94" s="179"/>
      <c r="T94" s="180"/>
      <c r="U94" s="181" t="s">
        <v>43</v>
      </c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179"/>
      <c r="AK94" s="179"/>
      <c r="AL94" s="179"/>
      <c r="AM94" s="179"/>
      <c r="AN94" s="179"/>
      <c r="AO94" s="179"/>
      <c r="AP94" s="179"/>
      <c r="AQ94" s="179"/>
      <c r="AR94" s="179"/>
      <c r="AS94" s="179"/>
      <c r="AT94" s="179"/>
      <c r="AU94" s="179"/>
      <c r="AV94" s="179"/>
      <c r="AW94" s="179"/>
      <c r="AX94" s="179"/>
      <c r="AY94" s="182" t="s">
        <v>120</v>
      </c>
      <c r="AZ94" s="179"/>
      <c r="BA94" s="179"/>
      <c r="BB94" s="179"/>
      <c r="BC94" s="179"/>
      <c r="BD94" s="179"/>
      <c r="BE94" s="183">
        <f>IF(U94="základní",N94,0)</f>
        <v>0</v>
      </c>
      <c r="BF94" s="183">
        <f>IF(U94="snížená",N94,0)</f>
        <v>0</v>
      </c>
      <c r="BG94" s="183">
        <f>IF(U94="zákl. přenesená",N94,0)</f>
        <v>0</v>
      </c>
      <c r="BH94" s="183">
        <f>IF(U94="sníž. přenesená",N94,0)</f>
        <v>0</v>
      </c>
      <c r="BI94" s="183">
        <f>IF(U94="nulová",N94,0)</f>
        <v>0</v>
      </c>
      <c r="BJ94" s="182" t="s">
        <v>86</v>
      </c>
      <c r="BK94" s="179"/>
      <c r="BL94" s="179"/>
      <c r="BM94" s="179"/>
    </row>
    <row r="95" s="1" customFormat="1" ht="18" customHeight="1">
      <c r="B95" s="174"/>
      <c r="C95" s="175"/>
      <c r="D95" s="135" t="s">
        <v>122</v>
      </c>
      <c r="E95" s="176"/>
      <c r="F95" s="176"/>
      <c r="G95" s="176"/>
      <c r="H95" s="176"/>
      <c r="I95" s="175"/>
      <c r="J95" s="175"/>
      <c r="K95" s="175"/>
      <c r="L95" s="175"/>
      <c r="M95" s="175"/>
      <c r="N95" s="129">
        <f>ROUND(N88*T95,2)</f>
        <v>0</v>
      </c>
      <c r="O95" s="177"/>
      <c r="P95" s="177"/>
      <c r="Q95" s="177"/>
      <c r="R95" s="178"/>
      <c r="S95" s="179"/>
      <c r="T95" s="180"/>
      <c r="U95" s="181" t="s">
        <v>43</v>
      </c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79"/>
      <c r="AV95" s="179"/>
      <c r="AW95" s="179"/>
      <c r="AX95" s="179"/>
      <c r="AY95" s="182" t="s">
        <v>120</v>
      </c>
      <c r="AZ95" s="179"/>
      <c r="BA95" s="179"/>
      <c r="BB95" s="179"/>
      <c r="BC95" s="179"/>
      <c r="BD95" s="179"/>
      <c r="BE95" s="183">
        <f>IF(U95="základní",N95,0)</f>
        <v>0</v>
      </c>
      <c r="BF95" s="183">
        <f>IF(U95="snížená",N95,0)</f>
        <v>0</v>
      </c>
      <c r="BG95" s="183">
        <f>IF(U95="zákl. přenesená",N95,0)</f>
        <v>0</v>
      </c>
      <c r="BH95" s="183">
        <f>IF(U95="sníž. přenesená",N95,0)</f>
        <v>0</v>
      </c>
      <c r="BI95" s="183">
        <f>IF(U95="nulová",N95,0)</f>
        <v>0</v>
      </c>
      <c r="BJ95" s="182" t="s">
        <v>86</v>
      </c>
      <c r="BK95" s="179"/>
      <c r="BL95" s="179"/>
      <c r="BM95" s="179"/>
    </row>
    <row r="96" s="1" customFormat="1" ht="18" customHeight="1">
      <c r="B96" s="174"/>
      <c r="C96" s="175"/>
      <c r="D96" s="135" t="s">
        <v>123</v>
      </c>
      <c r="E96" s="176"/>
      <c r="F96" s="176"/>
      <c r="G96" s="176"/>
      <c r="H96" s="176"/>
      <c r="I96" s="175"/>
      <c r="J96" s="175"/>
      <c r="K96" s="175"/>
      <c r="L96" s="175"/>
      <c r="M96" s="175"/>
      <c r="N96" s="129">
        <f>ROUND(N88*T96,2)</f>
        <v>0</v>
      </c>
      <c r="O96" s="177"/>
      <c r="P96" s="177"/>
      <c r="Q96" s="177"/>
      <c r="R96" s="178"/>
      <c r="S96" s="179"/>
      <c r="T96" s="180"/>
      <c r="U96" s="181" t="s">
        <v>43</v>
      </c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179"/>
      <c r="AK96" s="179"/>
      <c r="AL96" s="179"/>
      <c r="AM96" s="179"/>
      <c r="AN96" s="179"/>
      <c r="AO96" s="179"/>
      <c r="AP96" s="179"/>
      <c r="AQ96" s="179"/>
      <c r="AR96" s="179"/>
      <c r="AS96" s="179"/>
      <c r="AT96" s="179"/>
      <c r="AU96" s="179"/>
      <c r="AV96" s="179"/>
      <c r="AW96" s="179"/>
      <c r="AX96" s="179"/>
      <c r="AY96" s="182" t="s">
        <v>120</v>
      </c>
      <c r="AZ96" s="179"/>
      <c r="BA96" s="179"/>
      <c r="BB96" s="179"/>
      <c r="BC96" s="179"/>
      <c r="BD96" s="179"/>
      <c r="BE96" s="183">
        <f>IF(U96="základní",N96,0)</f>
        <v>0</v>
      </c>
      <c r="BF96" s="183">
        <f>IF(U96="snížená",N96,0)</f>
        <v>0</v>
      </c>
      <c r="BG96" s="183">
        <f>IF(U96="zákl. přenesená",N96,0)</f>
        <v>0</v>
      </c>
      <c r="BH96" s="183">
        <f>IF(U96="sníž. přenesená",N96,0)</f>
        <v>0</v>
      </c>
      <c r="BI96" s="183">
        <f>IF(U96="nulová",N96,0)</f>
        <v>0</v>
      </c>
      <c r="BJ96" s="182" t="s">
        <v>86</v>
      </c>
      <c r="BK96" s="179"/>
      <c r="BL96" s="179"/>
      <c r="BM96" s="179"/>
    </row>
    <row r="97" s="1" customFormat="1" ht="18" customHeight="1">
      <c r="B97" s="174"/>
      <c r="C97" s="175"/>
      <c r="D97" s="135" t="s">
        <v>124</v>
      </c>
      <c r="E97" s="176"/>
      <c r="F97" s="176"/>
      <c r="G97" s="176"/>
      <c r="H97" s="176"/>
      <c r="I97" s="175"/>
      <c r="J97" s="175"/>
      <c r="K97" s="175"/>
      <c r="L97" s="175"/>
      <c r="M97" s="175"/>
      <c r="N97" s="129">
        <f>ROUND(N88*T97,2)</f>
        <v>0</v>
      </c>
      <c r="O97" s="177"/>
      <c r="P97" s="177"/>
      <c r="Q97" s="177"/>
      <c r="R97" s="178"/>
      <c r="S97" s="179"/>
      <c r="T97" s="180"/>
      <c r="U97" s="181" t="s">
        <v>43</v>
      </c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79"/>
      <c r="AV97" s="179"/>
      <c r="AW97" s="179"/>
      <c r="AX97" s="179"/>
      <c r="AY97" s="182" t="s">
        <v>120</v>
      </c>
      <c r="AZ97" s="179"/>
      <c r="BA97" s="179"/>
      <c r="BB97" s="179"/>
      <c r="BC97" s="179"/>
      <c r="BD97" s="179"/>
      <c r="BE97" s="183">
        <f>IF(U97="základní",N97,0)</f>
        <v>0</v>
      </c>
      <c r="BF97" s="183">
        <f>IF(U97="snížená",N97,0)</f>
        <v>0</v>
      </c>
      <c r="BG97" s="183">
        <f>IF(U97="zákl. přenesená",N97,0)</f>
        <v>0</v>
      </c>
      <c r="BH97" s="183">
        <f>IF(U97="sníž. přenesená",N97,0)</f>
        <v>0</v>
      </c>
      <c r="BI97" s="183">
        <f>IF(U97="nulová",N97,0)</f>
        <v>0</v>
      </c>
      <c r="BJ97" s="182" t="s">
        <v>86</v>
      </c>
      <c r="BK97" s="179"/>
      <c r="BL97" s="179"/>
      <c r="BM97" s="179"/>
    </row>
    <row r="98" s="1" customFormat="1" ht="18" customHeight="1">
      <c r="B98" s="174"/>
      <c r="C98" s="175"/>
      <c r="D98" s="176" t="s">
        <v>125</v>
      </c>
      <c r="E98" s="175"/>
      <c r="F98" s="175"/>
      <c r="G98" s="175"/>
      <c r="H98" s="175"/>
      <c r="I98" s="175"/>
      <c r="J98" s="175"/>
      <c r="K98" s="175"/>
      <c r="L98" s="175"/>
      <c r="M98" s="175"/>
      <c r="N98" s="129">
        <f>ROUND(N88*T98,2)</f>
        <v>0</v>
      </c>
      <c r="O98" s="177"/>
      <c r="P98" s="177"/>
      <c r="Q98" s="177"/>
      <c r="R98" s="178"/>
      <c r="S98" s="179"/>
      <c r="T98" s="184"/>
      <c r="U98" s="185" t="s">
        <v>43</v>
      </c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9"/>
      <c r="AH98" s="179"/>
      <c r="AI98" s="179"/>
      <c r="AJ98" s="179"/>
      <c r="AK98" s="179"/>
      <c r="AL98" s="179"/>
      <c r="AM98" s="179"/>
      <c r="AN98" s="179"/>
      <c r="AO98" s="179"/>
      <c r="AP98" s="179"/>
      <c r="AQ98" s="179"/>
      <c r="AR98" s="179"/>
      <c r="AS98" s="179"/>
      <c r="AT98" s="179"/>
      <c r="AU98" s="179"/>
      <c r="AV98" s="179"/>
      <c r="AW98" s="179"/>
      <c r="AX98" s="179"/>
      <c r="AY98" s="182" t="s">
        <v>126</v>
      </c>
      <c r="AZ98" s="179"/>
      <c r="BA98" s="179"/>
      <c r="BB98" s="179"/>
      <c r="BC98" s="179"/>
      <c r="BD98" s="179"/>
      <c r="BE98" s="183">
        <f>IF(U98="základní",N98,0)</f>
        <v>0</v>
      </c>
      <c r="BF98" s="183">
        <f>IF(U98="snížená",N98,0)</f>
        <v>0</v>
      </c>
      <c r="BG98" s="183">
        <f>IF(U98="zákl. přenesená",N98,0)</f>
        <v>0</v>
      </c>
      <c r="BH98" s="183">
        <f>IF(U98="sníž. přenesená",N98,0)</f>
        <v>0</v>
      </c>
      <c r="BI98" s="183">
        <f>IF(U98="nulová",N98,0)</f>
        <v>0</v>
      </c>
      <c r="BJ98" s="182" t="s">
        <v>86</v>
      </c>
      <c r="BK98" s="179"/>
      <c r="BL98" s="179"/>
      <c r="BM98" s="179"/>
    </row>
    <row r="99" s="1" customForma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6"/>
    </row>
    <row r="100" s="1" customFormat="1" ht="29.28" customHeight="1">
      <c r="B100" s="44"/>
      <c r="C100" s="142" t="s">
        <v>99</v>
      </c>
      <c r="D100" s="143"/>
      <c r="E100" s="143"/>
      <c r="F100" s="143"/>
      <c r="G100" s="143"/>
      <c r="H100" s="143"/>
      <c r="I100" s="143"/>
      <c r="J100" s="143"/>
      <c r="K100" s="143"/>
      <c r="L100" s="144">
        <f>ROUND(SUM(N88+N92),2)</f>
        <v>0</v>
      </c>
      <c r="M100" s="144"/>
      <c r="N100" s="144"/>
      <c r="O100" s="144"/>
      <c r="P100" s="144"/>
      <c r="Q100" s="144"/>
      <c r="R100" s="46"/>
    </row>
    <row r="101" s="1" customFormat="1" ht="6.96" customHeight="1">
      <c r="B101" s="73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5"/>
    </row>
    <row r="105" s="1" customFormat="1" ht="6.96" customHeight="1">
      <c r="B105" s="76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8"/>
    </row>
    <row r="106" s="1" customFormat="1" ht="36.96" customHeight="1">
      <c r="B106" s="44"/>
      <c r="C106" s="25" t="s">
        <v>127</v>
      </c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6"/>
    </row>
    <row r="107" s="1" customFormat="1" ht="6.96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6"/>
    </row>
    <row r="108" s="1" customFormat="1" ht="30" customHeight="1">
      <c r="B108" s="44"/>
      <c r="C108" s="36" t="s">
        <v>19</v>
      </c>
      <c r="D108" s="45"/>
      <c r="E108" s="45"/>
      <c r="F108" s="147" t="str">
        <f>F6</f>
        <v>II/116 Nižbor - Hýskov, bezpečnostní opatření na silnici</v>
      </c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45"/>
      <c r="R108" s="46"/>
    </row>
    <row r="109" s="1" customFormat="1" ht="36.96" customHeight="1">
      <c r="B109" s="44"/>
      <c r="C109" s="83" t="s">
        <v>107</v>
      </c>
      <c r="D109" s="45"/>
      <c r="E109" s="45"/>
      <c r="F109" s="85" t="str">
        <f>F7</f>
        <v>02 - Zeď</v>
      </c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6"/>
    </row>
    <row r="110" s="1" customFormat="1" ht="6.96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6"/>
    </row>
    <row r="111" s="1" customFormat="1" ht="18" customHeight="1">
      <c r="B111" s="44"/>
      <c r="C111" s="36" t="s">
        <v>23</v>
      </c>
      <c r="D111" s="45"/>
      <c r="E111" s="45"/>
      <c r="F111" s="31" t="str">
        <f>F9</f>
        <v xml:space="preserve"> </v>
      </c>
      <c r="G111" s="45"/>
      <c r="H111" s="45"/>
      <c r="I111" s="45"/>
      <c r="J111" s="45"/>
      <c r="K111" s="36" t="s">
        <v>25</v>
      </c>
      <c r="L111" s="45"/>
      <c r="M111" s="88" t="str">
        <f>IF(O9="","",O9)</f>
        <v>24. 4. 2018</v>
      </c>
      <c r="N111" s="88"/>
      <c r="O111" s="88"/>
      <c r="P111" s="88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>
      <c r="B113" s="44"/>
      <c r="C113" s="36" t="s">
        <v>27</v>
      </c>
      <c r="D113" s="45"/>
      <c r="E113" s="45"/>
      <c r="F113" s="31" t="str">
        <f>E12</f>
        <v>KSUS</v>
      </c>
      <c r="G113" s="45"/>
      <c r="H113" s="45"/>
      <c r="I113" s="45"/>
      <c r="J113" s="45"/>
      <c r="K113" s="36" t="s">
        <v>33</v>
      </c>
      <c r="L113" s="45"/>
      <c r="M113" s="31" t="str">
        <f>E18</f>
        <v>Topcon</v>
      </c>
      <c r="N113" s="31"/>
      <c r="O113" s="31"/>
      <c r="P113" s="31"/>
      <c r="Q113" s="31"/>
      <c r="R113" s="46"/>
    </row>
    <row r="114" s="1" customFormat="1" ht="14.4" customHeight="1">
      <c r="B114" s="44"/>
      <c r="C114" s="36" t="s">
        <v>31</v>
      </c>
      <c r="D114" s="45"/>
      <c r="E114" s="45"/>
      <c r="F114" s="31" t="str">
        <f>IF(E15="","",E15)</f>
        <v>Vyplň údaj</v>
      </c>
      <c r="G114" s="45"/>
      <c r="H114" s="45"/>
      <c r="I114" s="45"/>
      <c r="J114" s="45"/>
      <c r="K114" s="36" t="s">
        <v>36</v>
      </c>
      <c r="L114" s="45"/>
      <c r="M114" s="31" t="str">
        <f>E21</f>
        <v xml:space="preserve"> </v>
      </c>
      <c r="N114" s="31"/>
      <c r="O114" s="31"/>
      <c r="P114" s="31"/>
      <c r="Q114" s="31"/>
      <c r="R114" s="46"/>
    </row>
    <row r="115" s="1" customFormat="1" ht="10.32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8" customFormat="1" ht="29.28" customHeight="1">
      <c r="B116" s="186"/>
      <c r="C116" s="187" t="s">
        <v>128</v>
      </c>
      <c r="D116" s="188" t="s">
        <v>129</v>
      </c>
      <c r="E116" s="188" t="s">
        <v>60</v>
      </c>
      <c r="F116" s="188" t="s">
        <v>130</v>
      </c>
      <c r="G116" s="188"/>
      <c r="H116" s="188"/>
      <c r="I116" s="188"/>
      <c r="J116" s="188" t="s">
        <v>131</v>
      </c>
      <c r="K116" s="188" t="s">
        <v>132</v>
      </c>
      <c r="L116" s="188" t="s">
        <v>133</v>
      </c>
      <c r="M116" s="188"/>
      <c r="N116" s="188" t="s">
        <v>113</v>
      </c>
      <c r="O116" s="188"/>
      <c r="P116" s="188"/>
      <c r="Q116" s="189"/>
      <c r="R116" s="190"/>
      <c r="T116" s="98" t="s">
        <v>134</v>
      </c>
      <c r="U116" s="99" t="s">
        <v>42</v>
      </c>
      <c r="V116" s="99" t="s">
        <v>135</v>
      </c>
      <c r="W116" s="99" t="s">
        <v>136</v>
      </c>
      <c r="X116" s="99" t="s">
        <v>137</v>
      </c>
      <c r="Y116" s="99" t="s">
        <v>138</v>
      </c>
      <c r="Z116" s="99" t="s">
        <v>139</v>
      </c>
      <c r="AA116" s="100" t="s">
        <v>140</v>
      </c>
    </row>
    <row r="117" s="1" customFormat="1" ht="29.28" customHeight="1">
      <c r="B117" s="44"/>
      <c r="C117" s="102" t="s">
        <v>110</v>
      </c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191">
        <f>BK117</f>
        <v>0</v>
      </c>
      <c r="O117" s="192"/>
      <c r="P117" s="192"/>
      <c r="Q117" s="192"/>
      <c r="R117" s="46"/>
      <c r="T117" s="101"/>
      <c r="U117" s="65"/>
      <c r="V117" s="65"/>
      <c r="W117" s="193">
        <f>W118+SUM(W119:W155)+W157</f>
        <v>0</v>
      </c>
      <c r="X117" s="65"/>
      <c r="Y117" s="193">
        <f>Y118+SUM(Y119:Y155)+Y157</f>
        <v>0</v>
      </c>
      <c r="Z117" s="65"/>
      <c r="AA117" s="194">
        <f>AA118+SUM(AA119:AA155)+AA157</f>
        <v>0</v>
      </c>
      <c r="AT117" s="20" t="s">
        <v>77</v>
      </c>
      <c r="AU117" s="20" t="s">
        <v>115</v>
      </c>
      <c r="BK117" s="195">
        <f>BK118+SUM(BK119:BK155)+BK157</f>
        <v>0</v>
      </c>
    </row>
    <row r="118" s="1" customFormat="1" ht="25.5" customHeight="1">
      <c r="B118" s="174"/>
      <c r="C118" s="196" t="s">
        <v>141</v>
      </c>
      <c r="D118" s="196" t="s">
        <v>142</v>
      </c>
      <c r="E118" s="197" t="s">
        <v>143</v>
      </c>
      <c r="F118" s="198" t="s">
        <v>144</v>
      </c>
      <c r="G118" s="198"/>
      <c r="H118" s="198"/>
      <c r="I118" s="198"/>
      <c r="J118" s="199" t="s">
        <v>145</v>
      </c>
      <c r="K118" s="200">
        <v>213.19999999999999</v>
      </c>
      <c r="L118" s="201">
        <v>0</v>
      </c>
      <c r="M118" s="201"/>
      <c r="N118" s="202">
        <f>ROUND(L118*K118,2)</f>
        <v>0</v>
      </c>
      <c r="O118" s="202"/>
      <c r="P118" s="202"/>
      <c r="Q118" s="202"/>
      <c r="R118" s="178"/>
      <c r="T118" s="203" t="s">
        <v>5</v>
      </c>
      <c r="U118" s="54" t="s">
        <v>43</v>
      </c>
      <c r="V118" s="45"/>
      <c r="W118" s="204">
        <f>V118*K118</f>
        <v>0</v>
      </c>
      <c r="X118" s="204">
        <v>0</v>
      </c>
      <c r="Y118" s="204">
        <f>X118*K118</f>
        <v>0</v>
      </c>
      <c r="Z118" s="204">
        <v>0</v>
      </c>
      <c r="AA118" s="205">
        <f>Z118*K118</f>
        <v>0</v>
      </c>
      <c r="AR118" s="20" t="s">
        <v>146</v>
      </c>
      <c r="AT118" s="20" t="s">
        <v>142</v>
      </c>
      <c r="AU118" s="20" t="s">
        <v>78</v>
      </c>
      <c r="AY118" s="20" t="s">
        <v>147</v>
      </c>
      <c r="BE118" s="134">
        <f>IF(U118="základní",N118,0)</f>
        <v>0</v>
      </c>
      <c r="BF118" s="134">
        <f>IF(U118="snížená",N118,0)</f>
        <v>0</v>
      </c>
      <c r="BG118" s="134">
        <f>IF(U118="zákl. přenesená",N118,0)</f>
        <v>0</v>
      </c>
      <c r="BH118" s="134">
        <f>IF(U118="sníž. přenesená",N118,0)</f>
        <v>0</v>
      </c>
      <c r="BI118" s="134">
        <f>IF(U118="nulová",N118,0)</f>
        <v>0</v>
      </c>
      <c r="BJ118" s="20" t="s">
        <v>86</v>
      </c>
      <c r="BK118" s="134">
        <f>ROUND(L118*K118,2)</f>
        <v>0</v>
      </c>
      <c r="BL118" s="20" t="s">
        <v>146</v>
      </c>
      <c r="BM118" s="20" t="s">
        <v>148</v>
      </c>
    </row>
    <row r="119" s="1" customFormat="1" ht="25.5" customHeight="1">
      <c r="B119" s="174"/>
      <c r="C119" s="196" t="s">
        <v>149</v>
      </c>
      <c r="D119" s="196" t="s">
        <v>142</v>
      </c>
      <c r="E119" s="197" t="s">
        <v>150</v>
      </c>
      <c r="F119" s="198" t="s">
        <v>151</v>
      </c>
      <c r="G119" s="198"/>
      <c r="H119" s="198"/>
      <c r="I119" s="198"/>
      <c r="J119" s="199" t="s">
        <v>145</v>
      </c>
      <c r="K119" s="200">
        <v>294.69999999999999</v>
      </c>
      <c r="L119" s="201">
        <v>0</v>
      </c>
      <c r="M119" s="201"/>
      <c r="N119" s="202">
        <f>ROUND(L119*K119,2)</f>
        <v>0</v>
      </c>
      <c r="O119" s="202"/>
      <c r="P119" s="202"/>
      <c r="Q119" s="202"/>
      <c r="R119" s="178"/>
      <c r="T119" s="203" t="s">
        <v>5</v>
      </c>
      <c r="U119" s="54" t="s">
        <v>43</v>
      </c>
      <c r="V119" s="45"/>
      <c r="W119" s="204">
        <f>V119*K119</f>
        <v>0</v>
      </c>
      <c r="X119" s="204">
        <v>0</v>
      </c>
      <c r="Y119" s="204">
        <f>X119*K119</f>
        <v>0</v>
      </c>
      <c r="Z119" s="204">
        <v>0</v>
      </c>
      <c r="AA119" s="205">
        <f>Z119*K119</f>
        <v>0</v>
      </c>
      <c r="AR119" s="20" t="s">
        <v>146</v>
      </c>
      <c r="AT119" s="20" t="s">
        <v>142</v>
      </c>
      <c r="AU119" s="20" t="s">
        <v>78</v>
      </c>
      <c r="AY119" s="20" t="s">
        <v>147</v>
      </c>
      <c r="BE119" s="134">
        <f>IF(U119="základní",N119,0)</f>
        <v>0</v>
      </c>
      <c r="BF119" s="134">
        <f>IF(U119="snížená",N119,0)</f>
        <v>0</v>
      </c>
      <c r="BG119" s="134">
        <f>IF(U119="zákl. přenesená",N119,0)</f>
        <v>0</v>
      </c>
      <c r="BH119" s="134">
        <f>IF(U119="sníž. přenesená",N119,0)</f>
        <v>0</v>
      </c>
      <c r="BI119" s="134">
        <f>IF(U119="nulová",N119,0)</f>
        <v>0</v>
      </c>
      <c r="BJ119" s="20" t="s">
        <v>86</v>
      </c>
      <c r="BK119" s="134">
        <f>ROUND(L119*K119,2)</f>
        <v>0</v>
      </c>
      <c r="BL119" s="20" t="s">
        <v>146</v>
      </c>
      <c r="BM119" s="20" t="s">
        <v>152</v>
      </c>
    </row>
    <row r="120" s="1" customFormat="1" ht="25.5" customHeight="1">
      <c r="B120" s="174"/>
      <c r="C120" s="196" t="s">
        <v>153</v>
      </c>
      <c r="D120" s="196" t="s">
        <v>142</v>
      </c>
      <c r="E120" s="197" t="s">
        <v>154</v>
      </c>
      <c r="F120" s="198" t="s">
        <v>155</v>
      </c>
      <c r="G120" s="198"/>
      <c r="H120" s="198"/>
      <c r="I120" s="198"/>
      <c r="J120" s="199" t="s">
        <v>145</v>
      </c>
      <c r="K120" s="200">
        <v>45.359999999999999</v>
      </c>
      <c r="L120" s="201">
        <v>0</v>
      </c>
      <c r="M120" s="201"/>
      <c r="N120" s="202">
        <f>ROUND(L120*K120,2)</f>
        <v>0</v>
      </c>
      <c r="O120" s="202"/>
      <c r="P120" s="202"/>
      <c r="Q120" s="202"/>
      <c r="R120" s="178"/>
      <c r="T120" s="203" t="s">
        <v>5</v>
      </c>
      <c r="U120" s="54" t="s">
        <v>43</v>
      </c>
      <c r="V120" s="45"/>
      <c r="W120" s="204">
        <f>V120*K120</f>
        <v>0</v>
      </c>
      <c r="X120" s="204">
        <v>0</v>
      </c>
      <c r="Y120" s="204">
        <f>X120*K120</f>
        <v>0</v>
      </c>
      <c r="Z120" s="204">
        <v>0</v>
      </c>
      <c r="AA120" s="205">
        <f>Z120*K120</f>
        <v>0</v>
      </c>
      <c r="AR120" s="20" t="s">
        <v>146</v>
      </c>
      <c r="AT120" s="20" t="s">
        <v>142</v>
      </c>
      <c r="AU120" s="20" t="s">
        <v>78</v>
      </c>
      <c r="AY120" s="20" t="s">
        <v>147</v>
      </c>
      <c r="BE120" s="134">
        <f>IF(U120="základní",N120,0)</f>
        <v>0</v>
      </c>
      <c r="BF120" s="134">
        <f>IF(U120="snížená",N120,0)</f>
        <v>0</v>
      </c>
      <c r="BG120" s="134">
        <f>IF(U120="zákl. přenesená",N120,0)</f>
        <v>0</v>
      </c>
      <c r="BH120" s="134">
        <f>IF(U120="sníž. přenesená",N120,0)</f>
        <v>0</v>
      </c>
      <c r="BI120" s="134">
        <f>IF(U120="nulová",N120,0)</f>
        <v>0</v>
      </c>
      <c r="BJ120" s="20" t="s">
        <v>86</v>
      </c>
      <c r="BK120" s="134">
        <f>ROUND(L120*K120,2)</f>
        <v>0</v>
      </c>
      <c r="BL120" s="20" t="s">
        <v>146</v>
      </c>
      <c r="BM120" s="20" t="s">
        <v>156</v>
      </c>
    </row>
    <row r="121" s="1" customFormat="1" ht="25.5" customHeight="1">
      <c r="B121" s="174"/>
      <c r="C121" s="196" t="s">
        <v>157</v>
      </c>
      <c r="D121" s="196" t="s">
        <v>142</v>
      </c>
      <c r="E121" s="197" t="s">
        <v>158</v>
      </c>
      <c r="F121" s="198" t="s">
        <v>159</v>
      </c>
      <c r="G121" s="198"/>
      <c r="H121" s="198"/>
      <c r="I121" s="198"/>
      <c r="J121" s="199" t="s">
        <v>160</v>
      </c>
      <c r="K121" s="200">
        <v>370</v>
      </c>
      <c r="L121" s="201">
        <v>0</v>
      </c>
      <c r="M121" s="201"/>
      <c r="N121" s="202">
        <f>ROUND(L121*K121,2)</f>
        <v>0</v>
      </c>
      <c r="O121" s="202"/>
      <c r="P121" s="202"/>
      <c r="Q121" s="202"/>
      <c r="R121" s="178"/>
      <c r="T121" s="203" t="s">
        <v>5</v>
      </c>
      <c r="U121" s="54" t="s">
        <v>43</v>
      </c>
      <c r="V121" s="45"/>
      <c r="W121" s="204">
        <f>V121*K121</f>
        <v>0</v>
      </c>
      <c r="X121" s="204">
        <v>0</v>
      </c>
      <c r="Y121" s="204">
        <f>X121*K121</f>
        <v>0</v>
      </c>
      <c r="Z121" s="204">
        <v>0</v>
      </c>
      <c r="AA121" s="205">
        <f>Z121*K121</f>
        <v>0</v>
      </c>
      <c r="AR121" s="20" t="s">
        <v>146</v>
      </c>
      <c r="AT121" s="20" t="s">
        <v>142</v>
      </c>
      <c r="AU121" s="20" t="s">
        <v>78</v>
      </c>
      <c r="AY121" s="20" t="s">
        <v>147</v>
      </c>
      <c r="BE121" s="134">
        <f>IF(U121="základní",N121,0)</f>
        <v>0</v>
      </c>
      <c r="BF121" s="134">
        <f>IF(U121="snížená",N121,0)</f>
        <v>0</v>
      </c>
      <c r="BG121" s="134">
        <f>IF(U121="zákl. přenesená",N121,0)</f>
        <v>0</v>
      </c>
      <c r="BH121" s="134">
        <f>IF(U121="sníž. přenesená",N121,0)</f>
        <v>0</v>
      </c>
      <c r="BI121" s="134">
        <f>IF(U121="nulová",N121,0)</f>
        <v>0</v>
      </c>
      <c r="BJ121" s="20" t="s">
        <v>86</v>
      </c>
      <c r="BK121" s="134">
        <f>ROUND(L121*K121,2)</f>
        <v>0</v>
      </c>
      <c r="BL121" s="20" t="s">
        <v>146</v>
      </c>
      <c r="BM121" s="20" t="s">
        <v>161</v>
      </c>
    </row>
    <row r="122" s="1" customFormat="1" ht="16.5" customHeight="1">
      <c r="B122" s="174"/>
      <c r="C122" s="196" t="s">
        <v>162</v>
      </c>
      <c r="D122" s="196" t="s">
        <v>142</v>
      </c>
      <c r="E122" s="197" t="s">
        <v>163</v>
      </c>
      <c r="F122" s="198" t="s">
        <v>164</v>
      </c>
      <c r="G122" s="198"/>
      <c r="H122" s="198"/>
      <c r="I122" s="198"/>
      <c r="J122" s="199" t="s">
        <v>165</v>
      </c>
      <c r="K122" s="200">
        <v>16.934000000000001</v>
      </c>
      <c r="L122" s="201">
        <v>0</v>
      </c>
      <c r="M122" s="201"/>
      <c r="N122" s="202">
        <f>ROUND(L122*K122,2)</f>
        <v>0</v>
      </c>
      <c r="O122" s="202"/>
      <c r="P122" s="202"/>
      <c r="Q122" s="202"/>
      <c r="R122" s="178"/>
      <c r="T122" s="203" t="s">
        <v>5</v>
      </c>
      <c r="U122" s="54" t="s">
        <v>43</v>
      </c>
      <c r="V122" s="45"/>
      <c r="W122" s="204">
        <f>V122*K122</f>
        <v>0</v>
      </c>
      <c r="X122" s="204">
        <v>0</v>
      </c>
      <c r="Y122" s="204">
        <f>X122*K122</f>
        <v>0</v>
      </c>
      <c r="Z122" s="204">
        <v>0</v>
      </c>
      <c r="AA122" s="205">
        <f>Z122*K122</f>
        <v>0</v>
      </c>
      <c r="AR122" s="20" t="s">
        <v>146</v>
      </c>
      <c r="AT122" s="20" t="s">
        <v>142</v>
      </c>
      <c r="AU122" s="20" t="s">
        <v>78</v>
      </c>
      <c r="AY122" s="20" t="s">
        <v>147</v>
      </c>
      <c r="BE122" s="134">
        <f>IF(U122="základní",N122,0)</f>
        <v>0</v>
      </c>
      <c r="BF122" s="134">
        <f>IF(U122="snížená",N122,0)</f>
        <v>0</v>
      </c>
      <c r="BG122" s="134">
        <f>IF(U122="zákl. přenesená",N122,0)</f>
        <v>0</v>
      </c>
      <c r="BH122" s="134">
        <f>IF(U122="sníž. přenesená",N122,0)</f>
        <v>0</v>
      </c>
      <c r="BI122" s="134">
        <f>IF(U122="nulová",N122,0)</f>
        <v>0</v>
      </c>
      <c r="BJ122" s="20" t="s">
        <v>86</v>
      </c>
      <c r="BK122" s="134">
        <f>ROUND(L122*K122,2)</f>
        <v>0</v>
      </c>
      <c r="BL122" s="20" t="s">
        <v>146</v>
      </c>
      <c r="BM122" s="20" t="s">
        <v>166</v>
      </c>
    </row>
    <row r="123" s="1" customFormat="1" ht="25.5" customHeight="1">
      <c r="B123" s="174"/>
      <c r="C123" s="196" t="s">
        <v>148</v>
      </c>
      <c r="D123" s="196" t="s">
        <v>142</v>
      </c>
      <c r="E123" s="197" t="s">
        <v>167</v>
      </c>
      <c r="F123" s="198" t="s">
        <v>168</v>
      </c>
      <c r="G123" s="198"/>
      <c r="H123" s="198"/>
      <c r="I123" s="198"/>
      <c r="J123" s="199" t="s">
        <v>145</v>
      </c>
      <c r="K123" s="200">
        <v>10.868</v>
      </c>
      <c r="L123" s="201">
        <v>0</v>
      </c>
      <c r="M123" s="201"/>
      <c r="N123" s="202">
        <f>ROUND(L123*K123,2)</f>
        <v>0</v>
      </c>
      <c r="O123" s="202"/>
      <c r="P123" s="202"/>
      <c r="Q123" s="202"/>
      <c r="R123" s="178"/>
      <c r="T123" s="203" t="s">
        <v>5</v>
      </c>
      <c r="U123" s="54" t="s">
        <v>43</v>
      </c>
      <c r="V123" s="45"/>
      <c r="W123" s="204">
        <f>V123*K123</f>
        <v>0</v>
      </c>
      <c r="X123" s="204">
        <v>0</v>
      </c>
      <c r="Y123" s="204">
        <f>X123*K123</f>
        <v>0</v>
      </c>
      <c r="Z123" s="204">
        <v>0</v>
      </c>
      <c r="AA123" s="205">
        <f>Z123*K123</f>
        <v>0</v>
      </c>
      <c r="AR123" s="20" t="s">
        <v>146</v>
      </c>
      <c r="AT123" s="20" t="s">
        <v>142</v>
      </c>
      <c r="AU123" s="20" t="s">
        <v>78</v>
      </c>
      <c r="AY123" s="20" t="s">
        <v>147</v>
      </c>
      <c r="BE123" s="134">
        <f>IF(U123="základní",N123,0)</f>
        <v>0</v>
      </c>
      <c r="BF123" s="134">
        <f>IF(U123="snížená",N123,0)</f>
        <v>0</v>
      </c>
      <c r="BG123" s="134">
        <f>IF(U123="zákl. přenesená",N123,0)</f>
        <v>0</v>
      </c>
      <c r="BH123" s="134">
        <f>IF(U123="sníž. přenesená",N123,0)</f>
        <v>0</v>
      </c>
      <c r="BI123" s="134">
        <f>IF(U123="nulová",N123,0)</f>
        <v>0</v>
      </c>
      <c r="BJ123" s="20" t="s">
        <v>86</v>
      </c>
      <c r="BK123" s="134">
        <f>ROUND(L123*K123,2)</f>
        <v>0</v>
      </c>
      <c r="BL123" s="20" t="s">
        <v>146</v>
      </c>
      <c r="BM123" s="20" t="s">
        <v>169</v>
      </c>
    </row>
    <row r="124" s="1" customFormat="1" ht="25.5" customHeight="1">
      <c r="B124" s="174"/>
      <c r="C124" s="196" t="s">
        <v>170</v>
      </c>
      <c r="D124" s="196" t="s">
        <v>142</v>
      </c>
      <c r="E124" s="197" t="s">
        <v>171</v>
      </c>
      <c r="F124" s="198" t="s">
        <v>172</v>
      </c>
      <c r="G124" s="198"/>
      <c r="H124" s="198"/>
      <c r="I124" s="198"/>
      <c r="J124" s="199" t="s">
        <v>173</v>
      </c>
      <c r="K124" s="200">
        <v>413</v>
      </c>
      <c r="L124" s="201">
        <v>0</v>
      </c>
      <c r="M124" s="201"/>
      <c r="N124" s="202">
        <f>ROUND(L124*K124,2)</f>
        <v>0</v>
      </c>
      <c r="O124" s="202"/>
      <c r="P124" s="202"/>
      <c r="Q124" s="202"/>
      <c r="R124" s="178"/>
      <c r="T124" s="203" t="s">
        <v>5</v>
      </c>
      <c r="U124" s="54" t="s">
        <v>43</v>
      </c>
      <c r="V124" s="45"/>
      <c r="W124" s="204">
        <f>V124*K124</f>
        <v>0</v>
      </c>
      <c r="X124" s="204">
        <v>0</v>
      </c>
      <c r="Y124" s="204">
        <f>X124*K124</f>
        <v>0</v>
      </c>
      <c r="Z124" s="204">
        <v>0</v>
      </c>
      <c r="AA124" s="205">
        <f>Z124*K124</f>
        <v>0</v>
      </c>
      <c r="AR124" s="20" t="s">
        <v>146</v>
      </c>
      <c r="AT124" s="20" t="s">
        <v>142</v>
      </c>
      <c r="AU124" s="20" t="s">
        <v>78</v>
      </c>
      <c r="AY124" s="20" t="s">
        <v>147</v>
      </c>
      <c r="BE124" s="134">
        <f>IF(U124="základní",N124,0)</f>
        <v>0</v>
      </c>
      <c r="BF124" s="134">
        <f>IF(U124="snížená",N124,0)</f>
        <v>0</v>
      </c>
      <c r="BG124" s="134">
        <f>IF(U124="zákl. přenesená",N124,0)</f>
        <v>0</v>
      </c>
      <c r="BH124" s="134">
        <f>IF(U124="sníž. přenesená",N124,0)</f>
        <v>0</v>
      </c>
      <c r="BI124" s="134">
        <f>IF(U124="nulová",N124,0)</f>
        <v>0</v>
      </c>
      <c r="BJ124" s="20" t="s">
        <v>86</v>
      </c>
      <c r="BK124" s="134">
        <f>ROUND(L124*K124,2)</f>
        <v>0</v>
      </c>
      <c r="BL124" s="20" t="s">
        <v>146</v>
      </c>
      <c r="BM124" s="20" t="s">
        <v>174</v>
      </c>
    </row>
    <row r="125" s="1" customFormat="1" ht="25.5" customHeight="1">
      <c r="B125" s="174"/>
      <c r="C125" s="196" t="s">
        <v>152</v>
      </c>
      <c r="D125" s="196" t="s">
        <v>142</v>
      </c>
      <c r="E125" s="197" t="s">
        <v>175</v>
      </c>
      <c r="F125" s="198" t="s">
        <v>176</v>
      </c>
      <c r="G125" s="198"/>
      <c r="H125" s="198"/>
      <c r="I125" s="198"/>
      <c r="J125" s="199" t="s">
        <v>173</v>
      </c>
      <c r="K125" s="200">
        <v>259</v>
      </c>
      <c r="L125" s="201">
        <v>0</v>
      </c>
      <c r="M125" s="201"/>
      <c r="N125" s="202">
        <f>ROUND(L125*K125,2)</f>
        <v>0</v>
      </c>
      <c r="O125" s="202"/>
      <c r="P125" s="202"/>
      <c r="Q125" s="202"/>
      <c r="R125" s="178"/>
      <c r="T125" s="203" t="s">
        <v>5</v>
      </c>
      <c r="U125" s="54" t="s">
        <v>43</v>
      </c>
      <c r="V125" s="45"/>
      <c r="W125" s="204">
        <f>V125*K125</f>
        <v>0</v>
      </c>
      <c r="X125" s="204">
        <v>0</v>
      </c>
      <c r="Y125" s="204">
        <f>X125*K125</f>
        <v>0</v>
      </c>
      <c r="Z125" s="204">
        <v>0</v>
      </c>
      <c r="AA125" s="205">
        <f>Z125*K125</f>
        <v>0</v>
      </c>
      <c r="AR125" s="20" t="s">
        <v>146</v>
      </c>
      <c r="AT125" s="20" t="s">
        <v>142</v>
      </c>
      <c r="AU125" s="20" t="s">
        <v>78</v>
      </c>
      <c r="AY125" s="20" t="s">
        <v>147</v>
      </c>
      <c r="BE125" s="134">
        <f>IF(U125="základní",N125,0)</f>
        <v>0</v>
      </c>
      <c r="BF125" s="134">
        <f>IF(U125="snížená",N125,0)</f>
        <v>0</v>
      </c>
      <c r="BG125" s="134">
        <f>IF(U125="zákl. přenesená",N125,0)</f>
        <v>0</v>
      </c>
      <c r="BH125" s="134">
        <f>IF(U125="sníž. přenesená",N125,0)</f>
        <v>0</v>
      </c>
      <c r="BI125" s="134">
        <f>IF(U125="nulová",N125,0)</f>
        <v>0</v>
      </c>
      <c r="BJ125" s="20" t="s">
        <v>86</v>
      </c>
      <c r="BK125" s="134">
        <f>ROUND(L125*K125,2)</f>
        <v>0</v>
      </c>
      <c r="BL125" s="20" t="s">
        <v>146</v>
      </c>
      <c r="BM125" s="20" t="s">
        <v>177</v>
      </c>
    </row>
    <row r="126" s="1" customFormat="1" ht="25.5" customHeight="1">
      <c r="B126" s="174"/>
      <c r="C126" s="196" t="s">
        <v>178</v>
      </c>
      <c r="D126" s="196" t="s">
        <v>142</v>
      </c>
      <c r="E126" s="197" t="s">
        <v>179</v>
      </c>
      <c r="F126" s="198" t="s">
        <v>180</v>
      </c>
      <c r="G126" s="198"/>
      <c r="H126" s="198"/>
      <c r="I126" s="198"/>
      <c r="J126" s="199" t="s">
        <v>173</v>
      </c>
      <c r="K126" s="200">
        <v>230.09999999999999</v>
      </c>
      <c r="L126" s="201">
        <v>0</v>
      </c>
      <c r="M126" s="201"/>
      <c r="N126" s="202">
        <f>ROUND(L126*K126,2)</f>
        <v>0</v>
      </c>
      <c r="O126" s="202"/>
      <c r="P126" s="202"/>
      <c r="Q126" s="202"/>
      <c r="R126" s="178"/>
      <c r="T126" s="203" t="s">
        <v>5</v>
      </c>
      <c r="U126" s="54" t="s">
        <v>43</v>
      </c>
      <c r="V126" s="45"/>
      <c r="W126" s="204">
        <f>V126*K126</f>
        <v>0</v>
      </c>
      <c r="X126" s="204">
        <v>0</v>
      </c>
      <c r="Y126" s="204">
        <f>X126*K126</f>
        <v>0</v>
      </c>
      <c r="Z126" s="204">
        <v>0</v>
      </c>
      <c r="AA126" s="205">
        <f>Z126*K126</f>
        <v>0</v>
      </c>
      <c r="AR126" s="20" t="s">
        <v>146</v>
      </c>
      <c r="AT126" s="20" t="s">
        <v>142</v>
      </c>
      <c r="AU126" s="20" t="s">
        <v>78</v>
      </c>
      <c r="AY126" s="20" t="s">
        <v>147</v>
      </c>
      <c r="BE126" s="134">
        <f>IF(U126="základní",N126,0)</f>
        <v>0</v>
      </c>
      <c r="BF126" s="134">
        <f>IF(U126="snížená",N126,0)</f>
        <v>0</v>
      </c>
      <c r="BG126" s="134">
        <f>IF(U126="zákl. přenesená",N126,0)</f>
        <v>0</v>
      </c>
      <c r="BH126" s="134">
        <f>IF(U126="sníž. přenesená",N126,0)</f>
        <v>0</v>
      </c>
      <c r="BI126" s="134">
        <f>IF(U126="nulová",N126,0)</f>
        <v>0</v>
      </c>
      <c r="BJ126" s="20" t="s">
        <v>86</v>
      </c>
      <c r="BK126" s="134">
        <f>ROUND(L126*K126,2)</f>
        <v>0</v>
      </c>
      <c r="BL126" s="20" t="s">
        <v>146</v>
      </c>
      <c r="BM126" s="20" t="s">
        <v>181</v>
      </c>
    </row>
    <row r="127" s="1" customFormat="1" ht="25.5" customHeight="1">
      <c r="B127" s="174"/>
      <c r="C127" s="196" t="s">
        <v>156</v>
      </c>
      <c r="D127" s="196" t="s">
        <v>142</v>
      </c>
      <c r="E127" s="197" t="s">
        <v>182</v>
      </c>
      <c r="F127" s="198" t="s">
        <v>183</v>
      </c>
      <c r="G127" s="198"/>
      <c r="H127" s="198"/>
      <c r="I127" s="198"/>
      <c r="J127" s="199" t="s">
        <v>173</v>
      </c>
      <c r="K127" s="200">
        <v>236</v>
      </c>
      <c r="L127" s="201">
        <v>0</v>
      </c>
      <c r="M127" s="201"/>
      <c r="N127" s="202">
        <f>ROUND(L127*K127,2)</f>
        <v>0</v>
      </c>
      <c r="O127" s="202"/>
      <c r="P127" s="202"/>
      <c r="Q127" s="202"/>
      <c r="R127" s="178"/>
      <c r="T127" s="203" t="s">
        <v>5</v>
      </c>
      <c r="U127" s="54" t="s">
        <v>43</v>
      </c>
      <c r="V127" s="45"/>
      <c r="W127" s="204">
        <f>V127*K127</f>
        <v>0</v>
      </c>
      <c r="X127" s="204">
        <v>0</v>
      </c>
      <c r="Y127" s="204">
        <f>X127*K127</f>
        <v>0</v>
      </c>
      <c r="Z127" s="204">
        <v>0</v>
      </c>
      <c r="AA127" s="205">
        <f>Z127*K127</f>
        <v>0</v>
      </c>
      <c r="AR127" s="20" t="s">
        <v>146</v>
      </c>
      <c r="AT127" s="20" t="s">
        <v>142</v>
      </c>
      <c r="AU127" s="20" t="s">
        <v>78</v>
      </c>
      <c r="AY127" s="20" t="s">
        <v>147</v>
      </c>
      <c r="BE127" s="134">
        <f>IF(U127="základní",N127,0)</f>
        <v>0</v>
      </c>
      <c r="BF127" s="134">
        <f>IF(U127="snížená",N127,0)</f>
        <v>0</v>
      </c>
      <c r="BG127" s="134">
        <f>IF(U127="zákl. přenesená",N127,0)</f>
        <v>0</v>
      </c>
      <c r="BH127" s="134">
        <f>IF(U127="sníž. přenesená",N127,0)</f>
        <v>0</v>
      </c>
      <c r="BI127" s="134">
        <f>IF(U127="nulová",N127,0)</f>
        <v>0</v>
      </c>
      <c r="BJ127" s="20" t="s">
        <v>86</v>
      </c>
      <c r="BK127" s="134">
        <f>ROUND(L127*K127,2)</f>
        <v>0</v>
      </c>
      <c r="BL127" s="20" t="s">
        <v>146</v>
      </c>
      <c r="BM127" s="20" t="s">
        <v>184</v>
      </c>
    </row>
    <row r="128" s="1" customFormat="1" ht="16.5" customHeight="1">
      <c r="B128" s="174"/>
      <c r="C128" s="196" t="s">
        <v>11</v>
      </c>
      <c r="D128" s="196" t="s">
        <v>142</v>
      </c>
      <c r="E128" s="197" t="s">
        <v>185</v>
      </c>
      <c r="F128" s="198" t="s">
        <v>186</v>
      </c>
      <c r="G128" s="198"/>
      <c r="H128" s="198"/>
      <c r="I128" s="198"/>
      <c r="J128" s="199" t="s">
        <v>173</v>
      </c>
      <c r="K128" s="200">
        <v>283.5</v>
      </c>
      <c r="L128" s="201">
        <v>0</v>
      </c>
      <c r="M128" s="201"/>
      <c r="N128" s="202">
        <f>ROUND(L128*K128,2)</f>
        <v>0</v>
      </c>
      <c r="O128" s="202"/>
      <c r="P128" s="202"/>
      <c r="Q128" s="202"/>
      <c r="R128" s="178"/>
      <c r="T128" s="203" t="s">
        <v>5</v>
      </c>
      <c r="U128" s="54" t="s">
        <v>43</v>
      </c>
      <c r="V128" s="45"/>
      <c r="W128" s="204">
        <f>V128*K128</f>
        <v>0</v>
      </c>
      <c r="X128" s="204">
        <v>0</v>
      </c>
      <c r="Y128" s="204">
        <f>X128*K128</f>
        <v>0</v>
      </c>
      <c r="Z128" s="204">
        <v>0</v>
      </c>
      <c r="AA128" s="205">
        <f>Z128*K128</f>
        <v>0</v>
      </c>
      <c r="AR128" s="20" t="s">
        <v>146</v>
      </c>
      <c r="AT128" s="20" t="s">
        <v>142</v>
      </c>
      <c r="AU128" s="20" t="s">
        <v>78</v>
      </c>
      <c r="AY128" s="20" t="s">
        <v>147</v>
      </c>
      <c r="BE128" s="134">
        <f>IF(U128="základní",N128,0)</f>
        <v>0</v>
      </c>
      <c r="BF128" s="134">
        <f>IF(U128="snížená",N128,0)</f>
        <v>0</v>
      </c>
      <c r="BG128" s="134">
        <f>IF(U128="zákl. přenesená",N128,0)</f>
        <v>0</v>
      </c>
      <c r="BH128" s="134">
        <f>IF(U128="sníž. přenesená",N128,0)</f>
        <v>0</v>
      </c>
      <c r="BI128" s="134">
        <f>IF(U128="nulová",N128,0)</f>
        <v>0</v>
      </c>
      <c r="BJ128" s="20" t="s">
        <v>86</v>
      </c>
      <c r="BK128" s="134">
        <f>ROUND(L128*K128,2)</f>
        <v>0</v>
      </c>
      <c r="BL128" s="20" t="s">
        <v>146</v>
      </c>
      <c r="BM128" s="20" t="s">
        <v>187</v>
      </c>
    </row>
    <row r="129" s="1" customFormat="1" ht="16.5" customHeight="1">
      <c r="B129" s="174"/>
      <c r="C129" s="196" t="s">
        <v>161</v>
      </c>
      <c r="D129" s="196" t="s">
        <v>142</v>
      </c>
      <c r="E129" s="197" t="s">
        <v>188</v>
      </c>
      <c r="F129" s="198" t="s">
        <v>189</v>
      </c>
      <c r="G129" s="198"/>
      <c r="H129" s="198"/>
      <c r="I129" s="198"/>
      <c r="J129" s="199" t="s">
        <v>145</v>
      </c>
      <c r="K129" s="200">
        <v>303.45999999999998</v>
      </c>
      <c r="L129" s="201">
        <v>0</v>
      </c>
      <c r="M129" s="201"/>
      <c r="N129" s="202">
        <f>ROUND(L129*K129,2)</f>
        <v>0</v>
      </c>
      <c r="O129" s="202"/>
      <c r="P129" s="202"/>
      <c r="Q129" s="202"/>
      <c r="R129" s="178"/>
      <c r="T129" s="203" t="s">
        <v>5</v>
      </c>
      <c r="U129" s="54" t="s">
        <v>43</v>
      </c>
      <c r="V129" s="45"/>
      <c r="W129" s="204">
        <f>V129*K129</f>
        <v>0</v>
      </c>
      <c r="X129" s="204">
        <v>0</v>
      </c>
      <c r="Y129" s="204">
        <f>X129*K129</f>
        <v>0</v>
      </c>
      <c r="Z129" s="204">
        <v>0</v>
      </c>
      <c r="AA129" s="205">
        <f>Z129*K129</f>
        <v>0</v>
      </c>
      <c r="AR129" s="20" t="s">
        <v>146</v>
      </c>
      <c r="AT129" s="20" t="s">
        <v>142</v>
      </c>
      <c r="AU129" s="20" t="s">
        <v>78</v>
      </c>
      <c r="AY129" s="20" t="s">
        <v>147</v>
      </c>
      <c r="BE129" s="134">
        <f>IF(U129="základní",N129,0)</f>
        <v>0</v>
      </c>
      <c r="BF129" s="134">
        <f>IF(U129="snížená",N129,0)</f>
        <v>0</v>
      </c>
      <c r="BG129" s="134">
        <f>IF(U129="zákl. přenesená",N129,0)</f>
        <v>0</v>
      </c>
      <c r="BH129" s="134">
        <f>IF(U129="sníž. přenesená",N129,0)</f>
        <v>0</v>
      </c>
      <c r="BI129" s="134">
        <f>IF(U129="nulová",N129,0)</f>
        <v>0</v>
      </c>
      <c r="BJ129" s="20" t="s">
        <v>86</v>
      </c>
      <c r="BK129" s="134">
        <f>ROUND(L129*K129,2)</f>
        <v>0</v>
      </c>
      <c r="BL129" s="20" t="s">
        <v>146</v>
      </c>
      <c r="BM129" s="20" t="s">
        <v>190</v>
      </c>
    </row>
    <row r="130" s="1" customFormat="1" ht="16.5" customHeight="1">
      <c r="B130" s="174"/>
      <c r="C130" s="196" t="s">
        <v>191</v>
      </c>
      <c r="D130" s="196" t="s">
        <v>142</v>
      </c>
      <c r="E130" s="197" t="s">
        <v>192</v>
      </c>
      <c r="F130" s="198" t="s">
        <v>193</v>
      </c>
      <c r="G130" s="198"/>
      <c r="H130" s="198"/>
      <c r="I130" s="198"/>
      <c r="J130" s="199" t="s">
        <v>165</v>
      </c>
      <c r="K130" s="200">
        <v>61.332000000000001</v>
      </c>
      <c r="L130" s="201">
        <v>0</v>
      </c>
      <c r="M130" s="201"/>
      <c r="N130" s="202">
        <f>ROUND(L130*K130,2)</f>
        <v>0</v>
      </c>
      <c r="O130" s="202"/>
      <c r="P130" s="202"/>
      <c r="Q130" s="202"/>
      <c r="R130" s="178"/>
      <c r="T130" s="203" t="s">
        <v>5</v>
      </c>
      <c r="U130" s="54" t="s">
        <v>43</v>
      </c>
      <c r="V130" s="45"/>
      <c r="W130" s="204">
        <f>V130*K130</f>
        <v>0</v>
      </c>
      <c r="X130" s="204">
        <v>0</v>
      </c>
      <c r="Y130" s="204">
        <f>X130*K130</f>
        <v>0</v>
      </c>
      <c r="Z130" s="204">
        <v>0</v>
      </c>
      <c r="AA130" s="205">
        <f>Z130*K130</f>
        <v>0</v>
      </c>
      <c r="AR130" s="20" t="s">
        <v>146</v>
      </c>
      <c r="AT130" s="20" t="s">
        <v>142</v>
      </c>
      <c r="AU130" s="20" t="s">
        <v>78</v>
      </c>
      <c r="AY130" s="20" t="s">
        <v>147</v>
      </c>
      <c r="BE130" s="134">
        <f>IF(U130="základní",N130,0)</f>
        <v>0</v>
      </c>
      <c r="BF130" s="134">
        <f>IF(U130="snížená",N130,0)</f>
        <v>0</v>
      </c>
      <c r="BG130" s="134">
        <f>IF(U130="zákl. přenesená",N130,0)</f>
        <v>0</v>
      </c>
      <c r="BH130" s="134">
        <f>IF(U130="sníž. přenesená",N130,0)</f>
        <v>0</v>
      </c>
      <c r="BI130" s="134">
        <f>IF(U130="nulová",N130,0)</f>
        <v>0</v>
      </c>
      <c r="BJ130" s="20" t="s">
        <v>86</v>
      </c>
      <c r="BK130" s="134">
        <f>ROUND(L130*K130,2)</f>
        <v>0</v>
      </c>
      <c r="BL130" s="20" t="s">
        <v>146</v>
      </c>
      <c r="BM130" s="20" t="s">
        <v>194</v>
      </c>
    </row>
    <row r="131" s="1" customFormat="1" ht="25.5" customHeight="1">
      <c r="B131" s="174"/>
      <c r="C131" s="196" t="s">
        <v>166</v>
      </c>
      <c r="D131" s="196" t="s">
        <v>142</v>
      </c>
      <c r="E131" s="197" t="s">
        <v>195</v>
      </c>
      <c r="F131" s="198" t="s">
        <v>196</v>
      </c>
      <c r="G131" s="198"/>
      <c r="H131" s="198"/>
      <c r="I131" s="198"/>
      <c r="J131" s="199" t="s">
        <v>145</v>
      </c>
      <c r="K131" s="200">
        <v>67.424999999999997</v>
      </c>
      <c r="L131" s="201">
        <v>0</v>
      </c>
      <c r="M131" s="201"/>
      <c r="N131" s="202">
        <f>ROUND(L131*K131,2)</f>
        <v>0</v>
      </c>
      <c r="O131" s="202"/>
      <c r="P131" s="202"/>
      <c r="Q131" s="202"/>
      <c r="R131" s="178"/>
      <c r="T131" s="203" t="s">
        <v>5</v>
      </c>
      <c r="U131" s="54" t="s">
        <v>43</v>
      </c>
      <c r="V131" s="45"/>
      <c r="W131" s="204">
        <f>V131*K131</f>
        <v>0</v>
      </c>
      <c r="X131" s="204">
        <v>0</v>
      </c>
      <c r="Y131" s="204">
        <f>X131*K131</f>
        <v>0</v>
      </c>
      <c r="Z131" s="204">
        <v>0</v>
      </c>
      <c r="AA131" s="205">
        <f>Z131*K131</f>
        <v>0</v>
      </c>
      <c r="AR131" s="20" t="s">
        <v>146</v>
      </c>
      <c r="AT131" s="20" t="s">
        <v>142</v>
      </c>
      <c r="AU131" s="20" t="s">
        <v>78</v>
      </c>
      <c r="AY131" s="20" t="s">
        <v>147</v>
      </c>
      <c r="BE131" s="134">
        <f>IF(U131="základní",N131,0)</f>
        <v>0</v>
      </c>
      <c r="BF131" s="134">
        <f>IF(U131="snížená",N131,0)</f>
        <v>0</v>
      </c>
      <c r="BG131" s="134">
        <f>IF(U131="zákl. přenesená",N131,0)</f>
        <v>0</v>
      </c>
      <c r="BH131" s="134">
        <f>IF(U131="sníž. přenesená",N131,0)</f>
        <v>0</v>
      </c>
      <c r="BI131" s="134">
        <f>IF(U131="nulová",N131,0)</f>
        <v>0</v>
      </c>
      <c r="BJ131" s="20" t="s">
        <v>86</v>
      </c>
      <c r="BK131" s="134">
        <f>ROUND(L131*K131,2)</f>
        <v>0</v>
      </c>
      <c r="BL131" s="20" t="s">
        <v>146</v>
      </c>
      <c r="BM131" s="20" t="s">
        <v>197</v>
      </c>
    </row>
    <row r="132" s="1" customFormat="1" ht="16.5" customHeight="1">
      <c r="B132" s="174"/>
      <c r="C132" s="196" t="s">
        <v>198</v>
      </c>
      <c r="D132" s="196" t="s">
        <v>142</v>
      </c>
      <c r="E132" s="197" t="s">
        <v>199</v>
      </c>
      <c r="F132" s="198" t="s">
        <v>200</v>
      </c>
      <c r="G132" s="198"/>
      <c r="H132" s="198"/>
      <c r="I132" s="198"/>
      <c r="J132" s="199" t="s">
        <v>145</v>
      </c>
      <c r="K132" s="200">
        <v>119</v>
      </c>
      <c r="L132" s="201">
        <v>0</v>
      </c>
      <c r="M132" s="201"/>
      <c r="N132" s="202">
        <f>ROUND(L132*K132,2)</f>
        <v>0</v>
      </c>
      <c r="O132" s="202"/>
      <c r="P132" s="202"/>
      <c r="Q132" s="202"/>
      <c r="R132" s="178"/>
      <c r="T132" s="203" t="s">
        <v>5</v>
      </c>
      <c r="U132" s="54" t="s">
        <v>43</v>
      </c>
      <c r="V132" s="45"/>
      <c r="W132" s="204">
        <f>V132*K132</f>
        <v>0</v>
      </c>
      <c r="X132" s="204">
        <v>0</v>
      </c>
      <c r="Y132" s="204">
        <f>X132*K132</f>
        <v>0</v>
      </c>
      <c r="Z132" s="204">
        <v>0</v>
      </c>
      <c r="AA132" s="205">
        <f>Z132*K132</f>
        <v>0</v>
      </c>
      <c r="AR132" s="20" t="s">
        <v>146</v>
      </c>
      <c r="AT132" s="20" t="s">
        <v>142</v>
      </c>
      <c r="AU132" s="20" t="s">
        <v>78</v>
      </c>
      <c r="AY132" s="20" t="s">
        <v>147</v>
      </c>
      <c r="BE132" s="134">
        <f>IF(U132="základní",N132,0)</f>
        <v>0</v>
      </c>
      <c r="BF132" s="134">
        <f>IF(U132="snížená",N132,0)</f>
        <v>0</v>
      </c>
      <c r="BG132" s="134">
        <f>IF(U132="zákl. přenesená",N132,0)</f>
        <v>0</v>
      </c>
      <c r="BH132" s="134">
        <f>IF(U132="sníž. přenesená",N132,0)</f>
        <v>0</v>
      </c>
      <c r="BI132" s="134">
        <f>IF(U132="nulová",N132,0)</f>
        <v>0</v>
      </c>
      <c r="BJ132" s="20" t="s">
        <v>86</v>
      </c>
      <c r="BK132" s="134">
        <f>ROUND(L132*K132,2)</f>
        <v>0</v>
      </c>
      <c r="BL132" s="20" t="s">
        <v>146</v>
      </c>
      <c r="BM132" s="20" t="s">
        <v>201</v>
      </c>
    </row>
    <row r="133" s="1" customFormat="1" ht="16.5" customHeight="1">
      <c r="B133" s="174"/>
      <c r="C133" s="196" t="s">
        <v>169</v>
      </c>
      <c r="D133" s="196" t="s">
        <v>142</v>
      </c>
      <c r="E133" s="197" t="s">
        <v>202</v>
      </c>
      <c r="F133" s="198" t="s">
        <v>203</v>
      </c>
      <c r="G133" s="198"/>
      <c r="H133" s="198"/>
      <c r="I133" s="198"/>
      <c r="J133" s="199" t="s">
        <v>145</v>
      </c>
      <c r="K133" s="200">
        <v>175</v>
      </c>
      <c r="L133" s="201">
        <v>0</v>
      </c>
      <c r="M133" s="201"/>
      <c r="N133" s="202">
        <f>ROUND(L133*K133,2)</f>
        <v>0</v>
      </c>
      <c r="O133" s="202"/>
      <c r="P133" s="202"/>
      <c r="Q133" s="202"/>
      <c r="R133" s="178"/>
      <c r="T133" s="203" t="s">
        <v>5</v>
      </c>
      <c r="U133" s="54" t="s">
        <v>43</v>
      </c>
      <c r="V133" s="45"/>
      <c r="W133" s="204">
        <f>V133*K133</f>
        <v>0</v>
      </c>
      <c r="X133" s="204">
        <v>0</v>
      </c>
      <c r="Y133" s="204">
        <f>X133*K133</f>
        <v>0</v>
      </c>
      <c r="Z133" s="204">
        <v>0</v>
      </c>
      <c r="AA133" s="205">
        <f>Z133*K133</f>
        <v>0</v>
      </c>
      <c r="AR133" s="20" t="s">
        <v>146</v>
      </c>
      <c r="AT133" s="20" t="s">
        <v>142</v>
      </c>
      <c r="AU133" s="20" t="s">
        <v>78</v>
      </c>
      <c r="AY133" s="20" t="s">
        <v>147</v>
      </c>
      <c r="BE133" s="134">
        <f>IF(U133="základní",N133,0)</f>
        <v>0</v>
      </c>
      <c r="BF133" s="134">
        <f>IF(U133="snížená",N133,0)</f>
        <v>0</v>
      </c>
      <c r="BG133" s="134">
        <f>IF(U133="zákl. přenesená",N133,0)</f>
        <v>0</v>
      </c>
      <c r="BH133" s="134">
        <f>IF(U133="sníž. přenesená",N133,0)</f>
        <v>0</v>
      </c>
      <c r="BI133" s="134">
        <f>IF(U133="nulová",N133,0)</f>
        <v>0</v>
      </c>
      <c r="BJ133" s="20" t="s">
        <v>86</v>
      </c>
      <c r="BK133" s="134">
        <f>ROUND(L133*K133,2)</f>
        <v>0</v>
      </c>
      <c r="BL133" s="20" t="s">
        <v>146</v>
      </c>
      <c r="BM133" s="20" t="s">
        <v>204</v>
      </c>
    </row>
    <row r="134" s="1" customFormat="1" ht="16.5" customHeight="1">
      <c r="B134" s="174"/>
      <c r="C134" s="196" t="s">
        <v>10</v>
      </c>
      <c r="D134" s="196" t="s">
        <v>142</v>
      </c>
      <c r="E134" s="197" t="s">
        <v>205</v>
      </c>
      <c r="F134" s="198" t="s">
        <v>206</v>
      </c>
      <c r="G134" s="198"/>
      <c r="H134" s="198"/>
      <c r="I134" s="198"/>
      <c r="J134" s="199" t="s">
        <v>145</v>
      </c>
      <c r="K134" s="200">
        <v>57.119999999999997</v>
      </c>
      <c r="L134" s="201">
        <v>0</v>
      </c>
      <c r="M134" s="201"/>
      <c r="N134" s="202">
        <f>ROUND(L134*K134,2)</f>
        <v>0</v>
      </c>
      <c r="O134" s="202"/>
      <c r="P134" s="202"/>
      <c r="Q134" s="202"/>
      <c r="R134" s="178"/>
      <c r="T134" s="203" t="s">
        <v>5</v>
      </c>
      <c r="U134" s="54" t="s">
        <v>43</v>
      </c>
      <c r="V134" s="45"/>
      <c r="W134" s="204">
        <f>V134*K134</f>
        <v>0</v>
      </c>
      <c r="X134" s="204">
        <v>0</v>
      </c>
      <c r="Y134" s="204">
        <f>X134*K134</f>
        <v>0</v>
      </c>
      <c r="Z134" s="204">
        <v>0</v>
      </c>
      <c r="AA134" s="205">
        <f>Z134*K134</f>
        <v>0</v>
      </c>
      <c r="AR134" s="20" t="s">
        <v>146</v>
      </c>
      <c r="AT134" s="20" t="s">
        <v>142</v>
      </c>
      <c r="AU134" s="20" t="s">
        <v>78</v>
      </c>
      <c r="AY134" s="20" t="s">
        <v>147</v>
      </c>
      <c r="BE134" s="134">
        <f>IF(U134="základní",N134,0)</f>
        <v>0</v>
      </c>
      <c r="BF134" s="134">
        <f>IF(U134="snížená",N134,0)</f>
        <v>0</v>
      </c>
      <c r="BG134" s="134">
        <f>IF(U134="zákl. přenesená",N134,0)</f>
        <v>0</v>
      </c>
      <c r="BH134" s="134">
        <f>IF(U134="sníž. přenesená",N134,0)</f>
        <v>0</v>
      </c>
      <c r="BI134" s="134">
        <f>IF(U134="nulová",N134,0)</f>
        <v>0</v>
      </c>
      <c r="BJ134" s="20" t="s">
        <v>86</v>
      </c>
      <c r="BK134" s="134">
        <f>ROUND(L134*K134,2)</f>
        <v>0</v>
      </c>
      <c r="BL134" s="20" t="s">
        <v>146</v>
      </c>
      <c r="BM134" s="20" t="s">
        <v>207</v>
      </c>
    </row>
    <row r="135" s="1" customFormat="1" ht="25.5" customHeight="1">
      <c r="B135" s="174"/>
      <c r="C135" s="196" t="s">
        <v>174</v>
      </c>
      <c r="D135" s="196" t="s">
        <v>142</v>
      </c>
      <c r="E135" s="197" t="s">
        <v>208</v>
      </c>
      <c r="F135" s="198" t="s">
        <v>209</v>
      </c>
      <c r="G135" s="198"/>
      <c r="H135" s="198"/>
      <c r="I135" s="198"/>
      <c r="J135" s="199" t="s">
        <v>160</v>
      </c>
      <c r="K135" s="200">
        <v>1640</v>
      </c>
      <c r="L135" s="201">
        <v>0</v>
      </c>
      <c r="M135" s="201"/>
      <c r="N135" s="202">
        <f>ROUND(L135*K135,2)</f>
        <v>0</v>
      </c>
      <c r="O135" s="202"/>
      <c r="P135" s="202"/>
      <c r="Q135" s="202"/>
      <c r="R135" s="178"/>
      <c r="T135" s="203" t="s">
        <v>5</v>
      </c>
      <c r="U135" s="54" t="s">
        <v>43</v>
      </c>
      <c r="V135" s="45"/>
      <c r="W135" s="204">
        <f>V135*K135</f>
        <v>0</v>
      </c>
      <c r="X135" s="204">
        <v>0</v>
      </c>
      <c r="Y135" s="204">
        <f>X135*K135</f>
        <v>0</v>
      </c>
      <c r="Z135" s="204">
        <v>0</v>
      </c>
      <c r="AA135" s="205">
        <f>Z135*K135</f>
        <v>0</v>
      </c>
      <c r="AR135" s="20" t="s">
        <v>146</v>
      </c>
      <c r="AT135" s="20" t="s">
        <v>142</v>
      </c>
      <c r="AU135" s="20" t="s">
        <v>78</v>
      </c>
      <c r="AY135" s="20" t="s">
        <v>147</v>
      </c>
      <c r="BE135" s="134">
        <f>IF(U135="základní",N135,0)</f>
        <v>0</v>
      </c>
      <c r="BF135" s="134">
        <f>IF(U135="snížená",N135,0)</f>
        <v>0</v>
      </c>
      <c r="BG135" s="134">
        <f>IF(U135="zákl. přenesená",N135,0)</f>
        <v>0</v>
      </c>
      <c r="BH135" s="134">
        <f>IF(U135="sníž. přenesená",N135,0)</f>
        <v>0</v>
      </c>
      <c r="BI135" s="134">
        <f>IF(U135="nulová",N135,0)</f>
        <v>0</v>
      </c>
      <c r="BJ135" s="20" t="s">
        <v>86</v>
      </c>
      <c r="BK135" s="134">
        <f>ROUND(L135*K135,2)</f>
        <v>0</v>
      </c>
      <c r="BL135" s="20" t="s">
        <v>146</v>
      </c>
      <c r="BM135" s="20" t="s">
        <v>210</v>
      </c>
    </row>
    <row r="136" s="1" customFormat="1" ht="25.5" customHeight="1">
      <c r="B136" s="174"/>
      <c r="C136" s="196" t="s">
        <v>211</v>
      </c>
      <c r="D136" s="196" t="s">
        <v>142</v>
      </c>
      <c r="E136" s="197" t="s">
        <v>212</v>
      </c>
      <c r="F136" s="198" t="s">
        <v>213</v>
      </c>
      <c r="G136" s="198"/>
      <c r="H136" s="198"/>
      <c r="I136" s="198"/>
      <c r="J136" s="199" t="s">
        <v>160</v>
      </c>
      <c r="K136" s="200">
        <v>1640</v>
      </c>
      <c r="L136" s="201">
        <v>0</v>
      </c>
      <c r="M136" s="201"/>
      <c r="N136" s="202">
        <f>ROUND(L136*K136,2)</f>
        <v>0</v>
      </c>
      <c r="O136" s="202"/>
      <c r="P136" s="202"/>
      <c r="Q136" s="202"/>
      <c r="R136" s="178"/>
      <c r="T136" s="203" t="s">
        <v>5</v>
      </c>
      <c r="U136" s="54" t="s">
        <v>43</v>
      </c>
      <c r="V136" s="45"/>
      <c r="W136" s="204">
        <f>V136*K136</f>
        <v>0</v>
      </c>
      <c r="X136" s="204">
        <v>0</v>
      </c>
      <c r="Y136" s="204">
        <f>X136*K136</f>
        <v>0</v>
      </c>
      <c r="Z136" s="204">
        <v>0</v>
      </c>
      <c r="AA136" s="205">
        <f>Z136*K136</f>
        <v>0</v>
      </c>
      <c r="AR136" s="20" t="s">
        <v>146</v>
      </c>
      <c r="AT136" s="20" t="s">
        <v>142</v>
      </c>
      <c r="AU136" s="20" t="s">
        <v>78</v>
      </c>
      <c r="AY136" s="20" t="s">
        <v>147</v>
      </c>
      <c r="BE136" s="134">
        <f>IF(U136="základní",N136,0)</f>
        <v>0</v>
      </c>
      <c r="BF136" s="134">
        <f>IF(U136="snížená",N136,0)</f>
        <v>0</v>
      </c>
      <c r="BG136" s="134">
        <f>IF(U136="zákl. přenesená",N136,0)</f>
        <v>0</v>
      </c>
      <c r="BH136" s="134">
        <f>IF(U136="sníž. přenesená",N136,0)</f>
        <v>0</v>
      </c>
      <c r="BI136" s="134">
        <f>IF(U136="nulová",N136,0)</f>
        <v>0</v>
      </c>
      <c r="BJ136" s="20" t="s">
        <v>86</v>
      </c>
      <c r="BK136" s="134">
        <f>ROUND(L136*K136,2)</f>
        <v>0</v>
      </c>
      <c r="BL136" s="20" t="s">
        <v>146</v>
      </c>
      <c r="BM136" s="20" t="s">
        <v>214</v>
      </c>
    </row>
    <row r="137" s="1" customFormat="1" ht="25.5" customHeight="1">
      <c r="B137" s="174"/>
      <c r="C137" s="196" t="s">
        <v>177</v>
      </c>
      <c r="D137" s="196" t="s">
        <v>142</v>
      </c>
      <c r="E137" s="197" t="s">
        <v>215</v>
      </c>
      <c r="F137" s="198" t="s">
        <v>216</v>
      </c>
      <c r="G137" s="198"/>
      <c r="H137" s="198"/>
      <c r="I137" s="198"/>
      <c r="J137" s="199" t="s">
        <v>160</v>
      </c>
      <c r="K137" s="200">
        <v>661.5</v>
      </c>
      <c r="L137" s="201">
        <v>0</v>
      </c>
      <c r="M137" s="201"/>
      <c r="N137" s="202">
        <f>ROUND(L137*K137,2)</f>
        <v>0</v>
      </c>
      <c r="O137" s="202"/>
      <c r="P137" s="202"/>
      <c r="Q137" s="202"/>
      <c r="R137" s="178"/>
      <c r="T137" s="203" t="s">
        <v>5</v>
      </c>
      <c r="U137" s="54" t="s">
        <v>43</v>
      </c>
      <c r="V137" s="45"/>
      <c r="W137" s="204">
        <f>V137*K137</f>
        <v>0</v>
      </c>
      <c r="X137" s="204">
        <v>0</v>
      </c>
      <c r="Y137" s="204">
        <f>X137*K137</f>
        <v>0</v>
      </c>
      <c r="Z137" s="204">
        <v>0</v>
      </c>
      <c r="AA137" s="205">
        <f>Z137*K137</f>
        <v>0</v>
      </c>
      <c r="AR137" s="20" t="s">
        <v>146</v>
      </c>
      <c r="AT137" s="20" t="s">
        <v>142</v>
      </c>
      <c r="AU137" s="20" t="s">
        <v>78</v>
      </c>
      <c r="AY137" s="20" t="s">
        <v>147</v>
      </c>
      <c r="BE137" s="134">
        <f>IF(U137="základní",N137,0)</f>
        <v>0</v>
      </c>
      <c r="BF137" s="134">
        <f>IF(U137="snížená",N137,0)</f>
        <v>0</v>
      </c>
      <c r="BG137" s="134">
        <f>IF(U137="zákl. přenesená",N137,0)</f>
        <v>0</v>
      </c>
      <c r="BH137" s="134">
        <f>IF(U137="sníž. přenesená",N137,0)</f>
        <v>0</v>
      </c>
      <c r="BI137" s="134">
        <f>IF(U137="nulová",N137,0)</f>
        <v>0</v>
      </c>
      <c r="BJ137" s="20" t="s">
        <v>86</v>
      </c>
      <c r="BK137" s="134">
        <f>ROUND(L137*K137,2)</f>
        <v>0</v>
      </c>
      <c r="BL137" s="20" t="s">
        <v>146</v>
      </c>
      <c r="BM137" s="20" t="s">
        <v>217</v>
      </c>
    </row>
    <row r="138" s="1" customFormat="1" ht="25.5" customHeight="1">
      <c r="B138" s="174"/>
      <c r="C138" s="196" t="s">
        <v>218</v>
      </c>
      <c r="D138" s="196" t="s">
        <v>142</v>
      </c>
      <c r="E138" s="197" t="s">
        <v>219</v>
      </c>
      <c r="F138" s="198" t="s">
        <v>220</v>
      </c>
      <c r="G138" s="198"/>
      <c r="H138" s="198"/>
      <c r="I138" s="198"/>
      <c r="J138" s="199" t="s">
        <v>145</v>
      </c>
      <c r="K138" s="200">
        <v>65.599999999999994</v>
      </c>
      <c r="L138" s="201">
        <v>0</v>
      </c>
      <c r="M138" s="201"/>
      <c r="N138" s="202">
        <f>ROUND(L138*K138,2)</f>
        <v>0</v>
      </c>
      <c r="O138" s="202"/>
      <c r="P138" s="202"/>
      <c r="Q138" s="202"/>
      <c r="R138" s="178"/>
      <c r="T138" s="203" t="s">
        <v>5</v>
      </c>
      <c r="U138" s="54" t="s">
        <v>43</v>
      </c>
      <c r="V138" s="45"/>
      <c r="W138" s="204">
        <f>V138*K138</f>
        <v>0</v>
      </c>
      <c r="X138" s="204">
        <v>0</v>
      </c>
      <c r="Y138" s="204">
        <f>X138*K138</f>
        <v>0</v>
      </c>
      <c r="Z138" s="204">
        <v>0</v>
      </c>
      <c r="AA138" s="205">
        <f>Z138*K138</f>
        <v>0</v>
      </c>
      <c r="AR138" s="20" t="s">
        <v>146</v>
      </c>
      <c r="AT138" s="20" t="s">
        <v>142</v>
      </c>
      <c r="AU138" s="20" t="s">
        <v>78</v>
      </c>
      <c r="AY138" s="20" t="s">
        <v>147</v>
      </c>
      <c r="BE138" s="134">
        <f>IF(U138="základní",N138,0)</f>
        <v>0</v>
      </c>
      <c r="BF138" s="134">
        <f>IF(U138="snížená",N138,0)</f>
        <v>0</v>
      </c>
      <c r="BG138" s="134">
        <f>IF(U138="zákl. přenesená",N138,0)</f>
        <v>0</v>
      </c>
      <c r="BH138" s="134">
        <f>IF(U138="sníž. přenesená",N138,0)</f>
        <v>0</v>
      </c>
      <c r="BI138" s="134">
        <f>IF(U138="nulová",N138,0)</f>
        <v>0</v>
      </c>
      <c r="BJ138" s="20" t="s">
        <v>86</v>
      </c>
      <c r="BK138" s="134">
        <f>ROUND(L138*K138,2)</f>
        <v>0</v>
      </c>
      <c r="BL138" s="20" t="s">
        <v>146</v>
      </c>
      <c r="BM138" s="20" t="s">
        <v>221</v>
      </c>
    </row>
    <row r="139" s="1" customFormat="1" ht="25.5" customHeight="1">
      <c r="B139" s="174"/>
      <c r="C139" s="196" t="s">
        <v>181</v>
      </c>
      <c r="D139" s="196" t="s">
        <v>142</v>
      </c>
      <c r="E139" s="197" t="s">
        <v>222</v>
      </c>
      <c r="F139" s="198" t="s">
        <v>223</v>
      </c>
      <c r="G139" s="198"/>
      <c r="H139" s="198"/>
      <c r="I139" s="198"/>
      <c r="J139" s="199" t="s">
        <v>145</v>
      </c>
      <c r="K139" s="200">
        <v>91.840000000000003</v>
      </c>
      <c r="L139" s="201">
        <v>0</v>
      </c>
      <c r="M139" s="201"/>
      <c r="N139" s="202">
        <f>ROUND(L139*K139,2)</f>
        <v>0</v>
      </c>
      <c r="O139" s="202"/>
      <c r="P139" s="202"/>
      <c r="Q139" s="202"/>
      <c r="R139" s="178"/>
      <c r="T139" s="203" t="s">
        <v>5</v>
      </c>
      <c r="U139" s="54" t="s">
        <v>43</v>
      </c>
      <c r="V139" s="45"/>
      <c r="W139" s="204">
        <f>V139*K139</f>
        <v>0</v>
      </c>
      <c r="X139" s="204">
        <v>0</v>
      </c>
      <c r="Y139" s="204">
        <f>X139*K139</f>
        <v>0</v>
      </c>
      <c r="Z139" s="204">
        <v>0</v>
      </c>
      <c r="AA139" s="205">
        <f>Z139*K139</f>
        <v>0</v>
      </c>
      <c r="AR139" s="20" t="s">
        <v>146</v>
      </c>
      <c r="AT139" s="20" t="s">
        <v>142</v>
      </c>
      <c r="AU139" s="20" t="s">
        <v>78</v>
      </c>
      <c r="AY139" s="20" t="s">
        <v>147</v>
      </c>
      <c r="BE139" s="134">
        <f>IF(U139="základní",N139,0)</f>
        <v>0</v>
      </c>
      <c r="BF139" s="134">
        <f>IF(U139="snížená",N139,0)</f>
        <v>0</v>
      </c>
      <c r="BG139" s="134">
        <f>IF(U139="zákl. přenesená",N139,0)</f>
        <v>0</v>
      </c>
      <c r="BH139" s="134">
        <f>IF(U139="sníž. přenesená",N139,0)</f>
        <v>0</v>
      </c>
      <c r="BI139" s="134">
        <f>IF(U139="nulová",N139,0)</f>
        <v>0</v>
      </c>
      <c r="BJ139" s="20" t="s">
        <v>86</v>
      </c>
      <c r="BK139" s="134">
        <f>ROUND(L139*K139,2)</f>
        <v>0</v>
      </c>
      <c r="BL139" s="20" t="s">
        <v>146</v>
      </c>
      <c r="BM139" s="20" t="s">
        <v>224</v>
      </c>
    </row>
    <row r="140" s="1" customFormat="1" ht="16.5" customHeight="1">
      <c r="B140" s="174"/>
      <c r="C140" s="196" t="s">
        <v>225</v>
      </c>
      <c r="D140" s="196" t="s">
        <v>142</v>
      </c>
      <c r="E140" s="197" t="s">
        <v>226</v>
      </c>
      <c r="F140" s="198" t="s">
        <v>227</v>
      </c>
      <c r="G140" s="198"/>
      <c r="H140" s="198"/>
      <c r="I140" s="198"/>
      <c r="J140" s="199" t="s">
        <v>173</v>
      </c>
      <c r="K140" s="200">
        <v>426</v>
      </c>
      <c r="L140" s="201">
        <v>0</v>
      </c>
      <c r="M140" s="201"/>
      <c r="N140" s="202">
        <f>ROUND(L140*K140,2)</f>
        <v>0</v>
      </c>
      <c r="O140" s="202"/>
      <c r="P140" s="202"/>
      <c r="Q140" s="202"/>
      <c r="R140" s="178"/>
      <c r="T140" s="203" t="s">
        <v>5</v>
      </c>
      <c r="U140" s="54" t="s">
        <v>43</v>
      </c>
      <c r="V140" s="45"/>
      <c r="W140" s="204">
        <f>V140*K140</f>
        <v>0</v>
      </c>
      <c r="X140" s="204">
        <v>0</v>
      </c>
      <c r="Y140" s="204">
        <f>X140*K140</f>
        <v>0</v>
      </c>
      <c r="Z140" s="204">
        <v>0</v>
      </c>
      <c r="AA140" s="205">
        <f>Z140*K140</f>
        <v>0</v>
      </c>
      <c r="AR140" s="20" t="s">
        <v>146</v>
      </c>
      <c r="AT140" s="20" t="s">
        <v>142</v>
      </c>
      <c r="AU140" s="20" t="s">
        <v>78</v>
      </c>
      <c r="AY140" s="20" t="s">
        <v>147</v>
      </c>
      <c r="BE140" s="134">
        <f>IF(U140="základní",N140,0)</f>
        <v>0</v>
      </c>
      <c r="BF140" s="134">
        <f>IF(U140="snížená",N140,0)</f>
        <v>0</v>
      </c>
      <c r="BG140" s="134">
        <f>IF(U140="zákl. přenesená",N140,0)</f>
        <v>0</v>
      </c>
      <c r="BH140" s="134">
        <f>IF(U140="sníž. přenesená",N140,0)</f>
        <v>0</v>
      </c>
      <c r="BI140" s="134">
        <f>IF(U140="nulová",N140,0)</f>
        <v>0</v>
      </c>
      <c r="BJ140" s="20" t="s">
        <v>86</v>
      </c>
      <c r="BK140" s="134">
        <f>ROUND(L140*K140,2)</f>
        <v>0</v>
      </c>
      <c r="BL140" s="20" t="s">
        <v>146</v>
      </c>
      <c r="BM140" s="20" t="s">
        <v>228</v>
      </c>
    </row>
    <row r="141" s="1" customFormat="1" ht="25.5" customHeight="1">
      <c r="B141" s="174"/>
      <c r="C141" s="196" t="s">
        <v>184</v>
      </c>
      <c r="D141" s="196" t="s">
        <v>142</v>
      </c>
      <c r="E141" s="197" t="s">
        <v>229</v>
      </c>
      <c r="F141" s="198" t="s">
        <v>230</v>
      </c>
      <c r="G141" s="198"/>
      <c r="H141" s="198"/>
      <c r="I141" s="198"/>
      <c r="J141" s="199" t="s">
        <v>160</v>
      </c>
      <c r="K141" s="200">
        <v>407</v>
      </c>
      <c r="L141" s="201">
        <v>0</v>
      </c>
      <c r="M141" s="201"/>
      <c r="N141" s="202">
        <f>ROUND(L141*K141,2)</f>
        <v>0</v>
      </c>
      <c r="O141" s="202"/>
      <c r="P141" s="202"/>
      <c r="Q141" s="202"/>
      <c r="R141" s="178"/>
      <c r="T141" s="203" t="s">
        <v>5</v>
      </c>
      <c r="U141" s="54" t="s">
        <v>43</v>
      </c>
      <c r="V141" s="45"/>
      <c r="W141" s="204">
        <f>V141*K141</f>
        <v>0</v>
      </c>
      <c r="X141" s="204">
        <v>0</v>
      </c>
      <c r="Y141" s="204">
        <f>X141*K141</f>
        <v>0</v>
      </c>
      <c r="Z141" s="204">
        <v>0</v>
      </c>
      <c r="AA141" s="205">
        <f>Z141*K141</f>
        <v>0</v>
      </c>
      <c r="AR141" s="20" t="s">
        <v>146</v>
      </c>
      <c r="AT141" s="20" t="s">
        <v>142</v>
      </c>
      <c r="AU141" s="20" t="s">
        <v>78</v>
      </c>
      <c r="AY141" s="20" t="s">
        <v>147</v>
      </c>
      <c r="BE141" s="134">
        <f>IF(U141="základní",N141,0)</f>
        <v>0</v>
      </c>
      <c r="BF141" s="134">
        <f>IF(U141="snížená",N141,0)</f>
        <v>0</v>
      </c>
      <c r="BG141" s="134">
        <f>IF(U141="zákl. přenesená",N141,0)</f>
        <v>0</v>
      </c>
      <c r="BH141" s="134">
        <f>IF(U141="sníž. přenesená",N141,0)</f>
        <v>0</v>
      </c>
      <c r="BI141" s="134">
        <f>IF(U141="nulová",N141,0)</f>
        <v>0</v>
      </c>
      <c r="BJ141" s="20" t="s">
        <v>86</v>
      </c>
      <c r="BK141" s="134">
        <f>ROUND(L141*K141,2)</f>
        <v>0</v>
      </c>
      <c r="BL141" s="20" t="s">
        <v>146</v>
      </c>
      <c r="BM141" s="20" t="s">
        <v>231</v>
      </c>
    </row>
    <row r="142" s="1" customFormat="1" ht="25.5" customHeight="1">
      <c r="B142" s="174"/>
      <c r="C142" s="196" t="s">
        <v>232</v>
      </c>
      <c r="D142" s="196" t="s">
        <v>142</v>
      </c>
      <c r="E142" s="197" t="s">
        <v>233</v>
      </c>
      <c r="F142" s="198" t="s">
        <v>234</v>
      </c>
      <c r="G142" s="198"/>
      <c r="H142" s="198"/>
      <c r="I142" s="198"/>
      <c r="J142" s="199" t="s">
        <v>160</v>
      </c>
      <c r="K142" s="200">
        <v>612.5</v>
      </c>
      <c r="L142" s="201">
        <v>0</v>
      </c>
      <c r="M142" s="201"/>
      <c r="N142" s="202">
        <f>ROUND(L142*K142,2)</f>
        <v>0</v>
      </c>
      <c r="O142" s="202"/>
      <c r="P142" s="202"/>
      <c r="Q142" s="202"/>
      <c r="R142" s="178"/>
      <c r="T142" s="203" t="s">
        <v>5</v>
      </c>
      <c r="U142" s="54" t="s">
        <v>43</v>
      </c>
      <c r="V142" s="45"/>
      <c r="W142" s="204">
        <f>V142*K142</f>
        <v>0</v>
      </c>
      <c r="X142" s="204">
        <v>0</v>
      </c>
      <c r="Y142" s="204">
        <f>X142*K142</f>
        <v>0</v>
      </c>
      <c r="Z142" s="204">
        <v>0</v>
      </c>
      <c r="AA142" s="205">
        <f>Z142*K142</f>
        <v>0</v>
      </c>
      <c r="AR142" s="20" t="s">
        <v>146</v>
      </c>
      <c r="AT142" s="20" t="s">
        <v>142</v>
      </c>
      <c r="AU142" s="20" t="s">
        <v>78</v>
      </c>
      <c r="AY142" s="20" t="s">
        <v>147</v>
      </c>
      <c r="BE142" s="134">
        <f>IF(U142="základní",N142,0)</f>
        <v>0</v>
      </c>
      <c r="BF142" s="134">
        <f>IF(U142="snížená",N142,0)</f>
        <v>0</v>
      </c>
      <c r="BG142" s="134">
        <f>IF(U142="zákl. přenesená",N142,0)</f>
        <v>0</v>
      </c>
      <c r="BH142" s="134">
        <f>IF(U142="sníž. přenesená",N142,0)</f>
        <v>0</v>
      </c>
      <c r="BI142" s="134">
        <f>IF(U142="nulová",N142,0)</f>
        <v>0</v>
      </c>
      <c r="BJ142" s="20" t="s">
        <v>86</v>
      </c>
      <c r="BK142" s="134">
        <f>ROUND(L142*K142,2)</f>
        <v>0</v>
      </c>
      <c r="BL142" s="20" t="s">
        <v>146</v>
      </c>
      <c r="BM142" s="20" t="s">
        <v>235</v>
      </c>
    </row>
    <row r="143" s="1" customFormat="1" ht="25.5" customHeight="1">
      <c r="B143" s="174"/>
      <c r="C143" s="196" t="s">
        <v>236</v>
      </c>
      <c r="D143" s="196" t="s">
        <v>142</v>
      </c>
      <c r="E143" s="197" t="s">
        <v>237</v>
      </c>
      <c r="F143" s="198" t="s">
        <v>238</v>
      </c>
      <c r="G143" s="198"/>
      <c r="H143" s="198"/>
      <c r="I143" s="198"/>
      <c r="J143" s="199" t="s">
        <v>173</v>
      </c>
      <c r="K143" s="200">
        <v>191</v>
      </c>
      <c r="L143" s="201">
        <v>0</v>
      </c>
      <c r="M143" s="201"/>
      <c r="N143" s="202">
        <f>ROUND(L143*K143,2)</f>
        <v>0</v>
      </c>
      <c r="O143" s="202"/>
      <c r="P143" s="202"/>
      <c r="Q143" s="202"/>
      <c r="R143" s="178"/>
      <c r="T143" s="203" t="s">
        <v>5</v>
      </c>
      <c r="U143" s="54" t="s">
        <v>43</v>
      </c>
      <c r="V143" s="45"/>
      <c r="W143" s="204">
        <f>V143*K143</f>
        <v>0</v>
      </c>
      <c r="X143" s="204">
        <v>0</v>
      </c>
      <c r="Y143" s="204">
        <f>X143*K143</f>
        <v>0</v>
      </c>
      <c r="Z143" s="204">
        <v>0</v>
      </c>
      <c r="AA143" s="205">
        <f>Z143*K143</f>
        <v>0</v>
      </c>
      <c r="AR143" s="20" t="s">
        <v>146</v>
      </c>
      <c r="AT143" s="20" t="s">
        <v>142</v>
      </c>
      <c r="AU143" s="20" t="s">
        <v>78</v>
      </c>
      <c r="AY143" s="20" t="s">
        <v>147</v>
      </c>
      <c r="BE143" s="134">
        <f>IF(U143="základní",N143,0)</f>
        <v>0</v>
      </c>
      <c r="BF143" s="134">
        <f>IF(U143="snížená",N143,0)</f>
        <v>0</v>
      </c>
      <c r="BG143" s="134">
        <f>IF(U143="zákl. přenesená",N143,0)</f>
        <v>0</v>
      </c>
      <c r="BH143" s="134">
        <f>IF(U143="sníž. přenesená",N143,0)</f>
        <v>0</v>
      </c>
      <c r="BI143" s="134">
        <f>IF(U143="nulová",N143,0)</f>
        <v>0</v>
      </c>
      <c r="BJ143" s="20" t="s">
        <v>86</v>
      </c>
      <c r="BK143" s="134">
        <f>ROUND(L143*K143,2)</f>
        <v>0</v>
      </c>
      <c r="BL143" s="20" t="s">
        <v>146</v>
      </c>
      <c r="BM143" s="20" t="s">
        <v>239</v>
      </c>
    </row>
    <row r="144" s="1" customFormat="1" ht="38.25" customHeight="1">
      <c r="B144" s="174"/>
      <c r="C144" s="196" t="s">
        <v>86</v>
      </c>
      <c r="D144" s="196" t="s">
        <v>142</v>
      </c>
      <c r="E144" s="197" t="s">
        <v>240</v>
      </c>
      <c r="F144" s="198" t="s">
        <v>241</v>
      </c>
      <c r="G144" s="198"/>
      <c r="H144" s="198"/>
      <c r="I144" s="198"/>
      <c r="J144" s="199" t="s">
        <v>165</v>
      </c>
      <c r="K144" s="200">
        <v>530.46000000000004</v>
      </c>
      <c r="L144" s="201">
        <v>0</v>
      </c>
      <c r="M144" s="201"/>
      <c r="N144" s="202">
        <f>ROUND(L144*K144,2)</f>
        <v>0</v>
      </c>
      <c r="O144" s="202"/>
      <c r="P144" s="202"/>
      <c r="Q144" s="202"/>
      <c r="R144" s="178"/>
      <c r="T144" s="203" t="s">
        <v>5</v>
      </c>
      <c r="U144" s="54" t="s">
        <v>43</v>
      </c>
      <c r="V144" s="45"/>
      <c r="W144" s="204">
        <f>V144*K144</f>
        <v>0</v>
      </c>
      <c r="X144" s="204">
        <v>0</v>
      </c>
      <c r="Y144" s="204">
        <f>X144*K144</f>
        <v>0</v>
      </c>
      <c r="Z144" s="204">
        <v>0</v>
      </c>
      <c r="AA144" s="205">
        <f>Z144*K144</f>
        <v>0</v>
      </c>
      <c r="AR144" s="20" t="s">
        <v>146</v>
      </c>
      <c r="AT144" s="20" t="s">
        <v>142</v>
      </c>
      <c r="AU144" s="20" t="s">
        <v>78</v>
      </c>
      <c r="AY144" s="20" t="s">
        <v>147</v>
      </c>
      <c r="BE144" s="134">
        <f>IF(U144="základní",N144,0)</f>
        <v>0</v>
      </c>
      <c r="BF144" s="134">
        <f>IF(U144="snížená",N144,0)</f>
        <v>0</v>
      </c>
      <c r="BG144" s="134">
        <f>IF(U144="zákl. přenesená",N144,0)</f>
        <v>0</v>
      </c>
      <c r="BH144" s="134">
        <f>IF(U144="sníž. přenesená",N144,0)</f>
        <v>0</v>
      </c>
      <c r="BI144" s="134">
        <f>IF(U144="nulová",N144,0)</f>
        <v>0</v>
      </c>
      <c r="BJ144" s="20" t="s">
        <v>86</v>
      </c>
      <c r="BK144" s="134">
        <f>ROUND(L144*K144,2)</f>
        <v>0</v>
      </c>
      <c r="BL144" s="20" t="s">
        <v>146</v>
      </c>
      <c r="BM144" s="20" t="s">
        <v>105</v>
      </c>
    </row>
    <row r="145" s="1" customFormat="1" ht="38.25" customHeight="1">
      <c r="B145" s="174"/>
      <c r="C145" s="196" t="s">
        <v>105</v>
      </c>
      <c r="D145" s="196" t="s">
        <v>142</v>
      </c>
      <c r="E145" s="197" t="s">
        <v>242</v>
      </c>
      <c r="F145" s="198" t="s">
        <v>243</v>
      </c>
      <c r="G145" s="198"/>
      <c r="H145" s="198"/>
      <c r="I145" s="198"/>
      <c r="J145" s="199" t="s">
        <v>165</v>
      </c>
      <c r="K145" s="200">
        <v>524.56500000000005</v>
      </c>
      <c r="L145" s="201">
        <v>0</v>
      </c>
      <c r="M145" s="201"/>
      <c r="N145" s="202">
        <f>ROUND(L145*K145,2)</f>
        <v>0</v>
      </c>
      <c r="O145" s="202"/>
      <c r="P145" s="202"/>
      <c r="Q145" s="202"/>
      <c r="R145" s="178"/>
      <c r="T145" s="203" t="s">
        <v>5</v>
      </c>
      <c r="U145" s="54" t="s">
        <v>43</v>
      </c>
      <c r="V145" s="45"/>
      <c r="W145" s="204">
        <f>V145*K145</f>
        <v>0</v>
      </c>
      <c r="X145" s="204">
        <v>0</v>
      </c>
      <c r="Y145" s="204">
        <f>X145*K145</f>
        <v>0</v>
      </c>
      <c r="Z145" s="204">
        <v>0</v>
      </c>
      <c r="AA145" s="205">
        <f>Z145*K145</f>
        <v>0</v>
      </c>
      <c r="AR145" s="20" t="s">
        <v>146</v>
      </c>
      <c r="AT145" s="20" t="s">
        <v>142</v>
      </c>
      <c r="AU145" s="20" t="s">
        <v>78</v>
      </c>
      <c r="AY145" s="20" t="s">
        <v>147</v>
      </c>
      <c r="BE145" s="134">
        <f>IF(U145="základní",N145,0)</f>
        <v>0</v>
      </c>
      <c r="BF145" s="134">
        <f>IF(U145="snížená",N145,0)</f>
        <v>0</v>
      </c>
      <c r="BG145" s="134">
        <f>IF(U145="zákl. přenesená",N145,0)</f>
        <v>0</v>
      </c>
      <c r="BH145" s="134">
        <f>IF(U145="sníž. přenesená",N145,0)</f>
        <v>0</v>
      </c>
      <c r="BI145" s="134">
        <f>IF(U145="nulová",N145,0)</f>
        <v>0</v>
      </c>
      <c r="BJ145" s="20" t="s">
        <v>86</v>
      </c>
      <c r="BK145" s="134">
        <f>ROUND(L145*K145,2)</f>
        <v>0</v>
      </c>
      <c r="BL145" s="20" t="s">
        <v>146</v>
      </c>
      <c r="BM145" s="20" t="s">
        <v>146</v>
      </c>
    </row>
    <row r="146" s="1" customFormat="1" ht="38.25" customHeight="1">
      <c r="B146" s="174"/>
      <c r="C146" s="196" t="s">
        <v>244</v>
      </c>
      <c r="D146" s="196" t="s">
        <v>142</v>
      </c>
      <c r="E146" s="197" t="s">
        <v>245</v>
      </c>
      <c r="F146" s="198" t="s">
        <v>246</v>
      </c>
      <c r="G146" s="198"/>
      <c r="H146" s="198"/>
      <c r="I146" s="198"/>
      <c r="J146" s="199" t="s">
        <v>165</v>
      </c>
      <c r="K146" s="200">
        <v>38.633000000000003</v>
      </c>
      <c r="L146" s="201">
        <v>0</v>
      </c>
      <c r="M146" s="201"/>
      <c r="N146" s="202">
        <f>ROUND(L146*K146,2)</f>
        <v>0</v>
      </c>
      <c r="O146" s="202"/>
      <c r="P146" s="202"/>
      <c r="Q146" s="202"/>
      <c r="R146" s="178"/>
      <c r="T146" s="203" t="s">
        <v>5</v>
      </c>
      <c r="U146" s="54" t="s">
        <v>43</v>
      </c>
      <c r="V146" s="45"/>
      <c r="W146" s="204">
        <f>V146*K146</f>
        <v>0</v>
      </c>
      <c r="X146" s="204">
        <v>0</v>
      </c>
      <c r="Y146" s="204">
        <f>X146*K146</f>
        <v>0</v>
      </c>
      <c r="Z146" s="204">
        <v>0</v>
      </c>
      <c r="AA146" s="205">
        <f>Z146*K146</f>
        <v>0</v>
      </c>
      <c r="AR146" s="20" t="s">
        <v>146</v>
      </c>
      <c r="AT146" s="20" t="s">
        <v>142</v>
      </c>
      <c r="AU146" s="20" t="s">
        <v>78</v>
      </c>
      <c r="AY146" s="20" t="s">
        <v>147</v>
      </c>
      <c r="BE146" s="134">
        <f>IF(U146="základní",N146,0)</f>
        <v>0</v>
      </c>
      <c r="BF146" s="134">
        <f>IF(U146="snížená",N146,0)</f>
        <v>0</v>
      </c>
      <c r="BG146" s="134">
        <f>IF(U146="zákl. přenesená",N146,0)</f>
        <v>0</v>
      </c>
      <c r="BH146" s="134">
        <f>IF(U146="sníž. přenesená",N146,0)</f>
        <v>0</v>
      </c>
      <c r="BI146" s="134">
        <f>IF(U146="nulová",N146,0)</f>
        <v>0</v>
      </c>
      <c r="BJ146" s="20" t="s">
        <v>86</v>
      </c>
      <c r="BK146" s="134">
        <f>ROUND(L146*K146,2)</f>
        <v>0</v>
      </c>
      <c r="BL146" s="20" t="s">
        <v>146</v>
      </c>
      <c r="BM146" s="20" t="s">
        <v>149</v>
      </c>
    </row>
    <row r="147" s="1" customFormat="1" ht="38.25" customHeight="1">
      <c r="B147" s="174"/>
      <c r="C147" s="196" t="s">
        <v>146</v>
      </c>
      <c r="D147" s="196" t="s">
        <v>142</v>
      </c>
      <c r="E147" s="197" t="s">
        <v>247</v>
      </c>
      <c r="F147" s="198" t="s">
        <v>248</v>
      </c>
      <c r="G147" s="198"/>
      <c r="H147" s="198"/>
      <c r="I147" s="198"/>
      <c r="J147" s="199" t="s">
        <v>165</v>
      </c>
      <c r="K147" s="200">
        <v>469.04000000000002</v>
      </c>
      <c r="L147" s="201">
        <v>0</v>
      </c>
      <c r="M147" s="201"/>
      <c r="N147" s="202">
        <f>ROUND(L147*K147,2)</f>
        <v>0</v>
      </c>
      <c r="O147" s="202"/>
      <c r="P147" s="202"/>
      <c r="Q147" s="202"/>
      <c r="R147" s="178"/>
      <c r="T147" s="203" t="s">
        <v>5</v>
      </c>
      <c r="U147" s="54" t="s">
        <v>43</v>
      </c>
      <c r="V147" s="45"/>
      <c r="W147" s="204">
        <f>V147*K147</f>
        <v>0</v>
      </c>
      <c r="X147" s="204">
        <v>0</v>
      </c>
      <c r="Y147" s="204">
        <f>X147*K147</f>
        <v>0</v>
      </c>
      <c r="Z147" s="204">
        <v>0</v>
      </c>
      <c r="AA147" s="205">
        <f>Z147*K147</f>
        <v>0</v>
      </c>
      <c r="AR147" s="20" t="s">
        <v>146</v>
      </c>
      <c r="AT147" s="20" t="s">
        <v>142</v>
      </c>
      <c r="AU147" s="20" t="s">
        <v>78</v>
      </c>
      <c r="AY147" s="20" t="s">
        <v>147</v>
      </c>
      <c r="BE147" s="134">
        <f>IF(U147="základní",N147,0)</f>
        <v>0</v>
      </c>
      <c r="BF147" s="134">
        <f>IF(U147="snížená",N147,0)</f>
        <v>0</v>
      </c>
      <c r="BG147" s="134">
        <f>IF(U147="zákl. přenesená",N147,0)</f>
        <v>0</v>
      </c>
      <c r="BH147" s="134">
        <f>IF(U147="sníž. přenesená",N147,0)</f>
        <v>0</v>
      </c>
      <c r="BI147" s="134">
        <f>IF(U147="nulová",N147,0)</f>
        <v>0</v>
      </c>
      <c r="BJ147" s="20" t="s">
        <v>86</v>
      </c>
      <c r="BK147" s="134">
        <f>ROUND(L147*K147,2)</f>
        <v>0</v>
      </c>
      <c r="BL147" s="20" t="s">
        <v>146</v>
      </c>
      <c r="BM147" s="20" t="s">
        <v>157</v>
      </c>
    </row>
    <row r="148" s="1" customFormat="1" ht="25.5" customHeight="1">
      <c r="B148" s="174"/>
      <c r="C148" s="196" t="s">
        <v>249</v>
      </c>
      <c r="D148" s="196" t="s">
        <v>142</v>
      </c>
      <c r="E148" s="197" t="s">
        <v>250</v>
      </c>
      <c r="F148" s="198" t="s">
        <v>251</v>
      </c>
      <c r="G148" s="198"/>
      <c r="H148" s="198"/>
      <c r="I148" s="198"/>
      <c r="J148" s="199" t="s">
        <v>160</v>
      </c>
      <c r="K148" s="200">
        <v>53.75</v>
      </c>
      <c r="L148" s="201">
        <v>0</v>
      </c>
      <c r="M148" s="201"/>
      <c r="N148" s="202">
        <f>ROUND(L148*K148,2)</f>
        <v>0</v>
      </c>
      <c r="O148" s="202"/>
      <c r="P148" s="202"/>
      <c r="Q148" s="202"/>
      <c r="R148" s="178"/>
      <c r="T148" s="203" t="s">
        <v>5</v>
      </c>
      <c r="U148" s="54" t="s">
        <v>43</v>
      </c>
      <c r="V148" s="45"/>
      <c r="W148" s="204">
        <f>V148*K148</f>
        <v>0</v>
      </c>
      <c r="X148" s="204">
        <v>0</v>
      </c>
      <c r="Y148" s="204">
        <f>X148*K148</f>
        <v>0</v>
      </c>
      <c r="Z148" s="204">
        <v>0</v>
      </c>
      <c r="AA148" s="205">
        <f>Z148*K148</f>
        <v>0</v>
      </c>
      <c r="AR148" s="20" t="s">
        <v>146</v>
      </c>
      <c r="AT148" s="20" t="s">
        <v>142</v>
      </c>
      <c r="AU148" s="20" t="s">
        <v>78</v>
      </c>
      <c r="AY148" s="20" t="s">
        <v>147</v>
      </c>
      <c r="BE148" s="134">
        <f>IF(U148="základní",N148,0)</f>
        <v>0</v>
      </c>
      <c r="BF148" s="134">
        <f>IF(U148="snížená",N148,0)</f>
        <v>0</v>
      </c>
      <c r="BG148" s="134">
        <f>IF(U148="zákl. přenesená",N148,0)</f>
        <v>0</v>
      </c>
      <c r="BH148" s="134">
        <f>IF(U148="sníž. přenesená",N148,0)</f>
        <v>0</v>
      </c>
      <c r="BI148" s="134">
        <f>IF(U148="nulová",N148,0)</f>
        <v>0</v>
      </c>
      <c r="BJ148" s="20" t="s">
        <v>86</v>
      </c>
      <c r="BK148" s="134">
        <f>ROUND(L148*K148,2)</f>
        <v>0</v>
      </c>
      <c r="BL148" s="20" t="s">
        <v>146</v>
      </c>
      <c r="BM148" s="20" t="s">
        <v>252</v>
      </c>
    </row>
    <row r="149" s="1" customFormat="1" ht="25.5" customHeight="1">
      <c r="B149" s="174"/>
      <c r="C149" s="196" t="s">
        <v>190</v>
      </c>
      <c r="D149" s="196" t="s">
        <v>142</v>
      </c>
      <c r="E149" s="197" t="s">
        <v>253</v>
      </c>
      <c r="F149" s="198" t="s">
        <v>254</v>
      </c>
      <c r="G149" s="198"/>
      <c r="H149" s="198"/>
      <c r="I149" s="198"/>
      <c r="J149" s="199" t="s">
        <v>173</v>
      </c>
      <c r="K149" s="200">
        <v>211</v>
      </c>
      <c r="L149" s="201">
        <v>0</v>
      </c>
      <c r="M149" s="201"/>
      <c r="N149" s="202">
        <f>ROUND(L149*K149,2)</f>
        <v>0</v>
      </c>
      <c r="O149" s="202"/>
      <c r="P149" s="202"/>
      <c r="Q149" s="202"/>
      <c r="R149" s="178"/>
      <c r="T149" s="203" t="s">
        <v>5</v>
      </c>
      <c r="U149" s="54" t="s">
        <v>43</v>
      </c>
      <c r="V149" s="45"/>
      <c r="W149" s="204">
        <f>V149*K149</f>
        <v>0</v>
      </c>
      <c r="X149" s="204">
        <v>0</v>
      </c>
      <c r="Y149" s="204">
        <f>X149*K149</f>
        <v>0</v>
      </c>
      <c r="Z149" s="204">
        <v>0</v>
      </c>
      <c r="AA149" s="205">
        <f>Z149*K149</f>
        <v>0</v>
      </c>
      <c r="AR149" s="20" t="s">
        <v>146</v>
      </c>
      <c r="AT149" s="20" t="s">
        <v>142</v>
      </c>
      <c r="AU149" s="20" t="s">
        <v>78</v>
      </c>
      <c r="AY149" s="20" t="s">
        <v>147</v>
      </c>
      <c r="BE149" s="134">
        <f>IF(U149="základní",N149,0)</f>
        <v>0</v>
      </c>
      <c r="BF149" s="134">
        <f>IF(U149="snížená",N149,0)</f>
        <v>0</v>
      </c>
      <c r="BG149" s="134">
        <f>IF(U149="zákl. přenesená",N149,0)</f>
        <v>0</v>
      </c>
      <c r="BH149" s="134">
        <f>IF(U149="sníž. přenesená",N149,0)</f>
        <v>0</v>
      </c>
      <c r="BI149" s="134">
        <f>IF(U149="nulová",N149,0)</f>
        <v>0</v>
      </c>
      <c r="BJ149" s="20" t="s">
        <v>86</v>
      </c>
      <c r="BK149" s="134">
        <f>ROUND(L149*K149,2)</f>
        <v>0</v>
      </c>
      <c r="BL149" s="20" t="s">
        <v>146</v>
      </c>
      <c r="BM149" s="20" t="s">
        <v>255</v>
      </c>
    </row>
    <row r="150" s="1" customFormat="1" ht="25.5" customHeight="1">
      <c r="B150" s="174"/>
      <c r="C150" s="196" t="s">
        <v>190</v>
      </c>
      <c r="D150" s="196" t="s">
        <v>142</v>
      </c>
      <c r="E150" s="197" t="s">
        <v>256</v>
      </c>
      <c r="F150" s="198" t="s">
        <v>257</v>
      </c>
      <c r="G150" s="198"/>
      <c r="H150" s="198"/>
      <c r="I150" s="198"/>
      <c r="J150" s="199" t="s">
        <v>173</v>
      </c>
      <c r="K150" s="200">
        <v>10</v>
      </c>
      <c r="L150" s="201">
        <v>0</v>
      </c>
      <c r="M150" s="201"/>
      <c r="N150" s="202">
        <f>ROUND(L150*K150,2)</f>
        <v>0</v>
      </c>
      <c r="O150" s="202"/>
      <c r="P150" s="202"/>
      <c r="Q150" s="202"/>
      <c r="R150" s="178"/>
      <c r="T150" s="203" t="s">
        <v>5</v>
      </c>
      <c r="U150" s="54" t="s">
        <v>43</v>
      </c>
      <c r="V150" s="45"/>
      <c r="W150" s="204">
        <f>V150*K150</f>
        <v>0</v>
      </c>
      <c r="X150" s="204">
        <v>0</v>
      </c>
      <c r="Y150" s="204">
        <f>X150*K150</f>
        <v>0</v>
      </c>
      <c r="Z150" s="204">
        <v>0</v>
      </c>
      <c r="AA150" s="205">
        <f>Z150*K150</f>
        <v>0</v>
      </c>
      <c r="AR150" s="20" t="s">
        <v>146</v>
      </c>
      <c r="AT150" s="20" t="s">
        <v>142</v>
      </c>
      <c r="AU150" s="20" t="s">
        <v>78</v>
      </c>
      <c r="AY150" s="20" t="s">
        <v>147</v>
      </c>
      <c r="BE150" s="134">
        <f>IF(U150="základní",N150,0)</f>
        <v>0</v>
      </c>
      <c r="BF150" s="134">
        <f>IF(U150="snížená",N150,0)</f>
        <v>0</v>
      </c>
      <c r="BG150" s="134">
        <f>IF(U150="zákl. přenesená",N150,0)</f>
        <v>0</v>
      </c>
      <c r="BH150" s="134">
        <f>IF(U150="sníž. přenesená",N150,0)</f>
        <v>0</v>
      </c>
      <c r="BI150" s="134">
        <f>IF(U150="nulová",N150,0)</f>
        <v>0</v>
      </c>
      <c r="BJ150" s="20" t="s">
        <v>86</v>
      </c>
      <c r="BK150" s="134">
        <f>ROUND(L150*K150,2)</f>
        <v>0</v>
      </c>
      <c r="BL150" s="20" t="s">
        <v>146</v>
      </c>
      <c r="BM150" s="20" t="s">
        <v>258</v>
      </c>
    </row>
    <row r="151" s="1" customFormat="1" ht="38.25" customHeight="1">
      <c r="B151" s="174"/>
      <c r="C151" s="196" t="s">
        <v>259</v>
      </c>
      <c r="D151" s="196" t="s">
        <v>142</v>
      </c>
      <c r="E151" s="197" t="s">
        <v>260</v>
      </c>
      <c r="F151" s="198" t="s">
        <v>261</v>
      </c>
      <c r="G151" s="198"/>
      <c r="H151" s="198"/>
      <c r="I151" s="198"/>
      <c r="J151" s="199" t="s">
        <v>173</v>
      </c>
      <c r="K151" s="200">
        <v>81</v>
      </c>
      <c r="L151" s="201">
        <v>0</v>
      </c>
      <c r="M151" s="201"/>
      <c r="N151" s="202">
        <f>ROUND(L151*K151,2)</f>
        <v>0</v>
      </c>
      <c r="O151" s="202"/>
      <c r="P151" s="202"/>
      <c r="Q151" s="202"/>
      <c r="R151" s="178"/>
      <c r="T151" s="203" t="s">
        <v>5</v>
      </c>
      <c r="U151" s="54" t="s">
        <v>43</v>
      </c>
      <c r="V151" s="45"/>
      <c r="W151" s="204">
        <f>V151*K151</f>
        <v>0</v>
      </c>
      <c r="X151" s="204">
        <v>0</v>
      </c>
      <c r="Y151" s="204">
        <f>X151*K151</f>
        <v>0</v>
      </c>
      <c r="Z151" s="204">
        <v>0</v>
      </c>
      <c r="AA151" s="205">
        <f>Z151*K151</f>
        <v>0</v>
      </c>
      <c r="AR151" s="20" t="s">
        <v>146</v>
      </c>
      <c r="AT151" s="20" t="s">
        <v>142</v>
      </c>
      <c r="AU151" s="20" t="s">
        <v>78</v>
      </c>
      <c r="AY151" s="20" t="s">
        <v>147</v>
      </c>
      <c r="BE151" s="134">
        <f>IF(U151="základní",N151,0)</f>
        <v>0</v>
      </c>
      <c r="BF151" s="134">
        <f>IF(U151="snížená",N151,0)</f>
        <v>0</v>
      </c>
      <c r="BG151" s="134">
        <f>IF(U151="zákl. přenesená",N151,0)</f>
        <v>0</v>
      </c>
      <c r="BH151" s="134">
        <f>IF(U151="sníž. přenesená",N151,0)</f>
        <v>0</v>
      </c>
      <c r="BI151" s="134">
        <f>IF(U151="nulová",N151,0)</f>
        <v>0</v>
      </c>
      <c r="BJ151" s="20" t="s">
        <v>86</v>
      </c>
      <c r="BK151" s="134">
        <f>ROUND(L151*K151,2)</f>
        <v>0</v>
      </c>
      <c r="BL151" s="20" t="s">
        <v>146</v>
      </c>
      <c r="BM151" s="20" t="s">
        <v>262</v>
      </c>
    </row>
    <row r="152" s="1" customFormat="1" ht="16.5" customHeight="1">
      <c r="B152" s="174"/>
      <c r="C152" s="196" t="s">
        <v>194</v>
      </c>
      <c r="D152" s="196" t="s">
        <v>142</v>
      </c>
      <c r="E152" s="197" t="s">
        <v>263</v>
      </c>
      <c r="F152" s="198" t="s">
        <v>264</v>
      </c>
      <c r="G152" s="198"/>
      <c r="H152" s="198"/>
      <c r="I152" s="198"/>
      <c r="J152" s="199" t="s">
        <v>265</v>
      </c>
      <c r="K152" s="200">
        <v>191.75999999999999</v>
      </c>
      <c r="L152" s="201">
        <v>0</v>
      </c>
      <c r="M152" s="201"/>
      <c r="N152" s="202">
        <f>ROUND(L152*K152,2)</f>
        <v>0</v>
      </c>
      <c r="O152" s="202"/>
      <c r="P152" s="202"/>
      <c r="Q152" s="202"/>
      <c r="R152" s="178"/>
      <c r="T152" s="203" t="s">
        <v>5</v>
      </c>
      <c r="U152" s="54" t="s">
        <v>43</v>
      </c>
      <c r="V152" s="45"/>
      <c r="W152" s="204">
        <f>V152*K152</f>
        <v>0</v>
      </c>
      <c r="X152" s="204">
        <v>0</v>
      </c>
      <c r="Y152" s="204">
        <f>X152*K152</f>
        <v>0</v>
      </c>
      <c r="Z152" s="204">
        <v>0</v>
      </c>
      <c r="AA152" s="205">
        <f>Z152*K152</f>
        <v>0</v>
      </c>
      <c r="AR152" s="20" t="s">
        <v>146</v>
      </c>
      <c r="AT152" s="20" t="s">
        <v>142</v>
      </c>
      <c r="AU152" s="20" t="s">
        <v>78</v>
      </c>
      <c r="AY152" s="20" t="s">
        <v>147</v>
      </c>
      <c r="BE152" s="134">
        <f>IF(U152="základní",N152,0)</f>
        <v>0</v>
      </c>
      <c r="BF152" s="134">
        <f>IF(U152="snížená",N152,0)</f>
        <v>0</v>
      </c>
      <c r="BG152" s="134">
        <f>IF(U152="zákl. přenesená",N152,0)</f>
        <v>0</v>
      </c>
      <c r="BH152" s="134">
        <f>IF(U152="sníž. přenesená",N152,0)</f>
        <v>0</v>
      </c>
      <c r="BI152" s="134">
        <f>IF(U152="nulová",N152,0)</f>
        <v>0</v>
      </c>
      <c r="BJ152" s="20" t="s">
        <v>86</v>
      </c>
      <c r="BK152" s="134">
        <f>ROUND(L152*K152,2)</f>
        <v>0</v>
      </c>
      <c r="BL152" s="20" t="s">
        <v>146</v>
      </c>
      <c r="BM152" s="20" t="s">
        <v>266</v>
      </c>
    </row>
    <row r="153" s="1" customFormat="1" ht="25.5" customHeight="1">
      <c r="B153" s="174"/>
      <c r="C153" s="196" t="s">
        <v>267</v>
      </c>
      <c r="D153" s="196" t="s">
        <v>142</v>
      </c>
      <c r="E153" s="197" t="s">
        <v>268</v>
      </c>
      <c r="F153" s="198" t="s">
        <v>269</v>
      </c>
      <c r="G153" s="198"/>
      <c r="H153" s="198"/>
      <c r="I153" s="198"/>
      <c r="J153" s="199" t="s">
        <v>145</v>
      </c>
      <c r="K153" s="200">
        <v>209.82599999999999</v>
      </c>
      <c r="L153" s="201">
        <v>0</v>
      </c>
      <c r="M153" s="201"/>
      <c r="N153" s="202">
        <f>ROUND(L153*K153,2)</f>
        <v>0</v>
      </c>
      <c r="O153" s="202"/>
      <c r="P153" s="202"/>
      <c r="Q153" s="202"/>
      <c r="R153" s="178"/>
      <c r="T153" s="203" t="s">
        <v>5</v>
      </c>
      <c r="U153" s="54" t="s">
        <v>43</v>
      </c>
      <c r="V153" s="45"/>
      <c r="W153" s="204">
        <f>V153*K153</f>
        <v>0</v>
      </c>
      <c r="X153" s="204">
        <v>0</v>
      </c>
      <c r="Y153" s="204">
        <f>X153*K153</f>
        <v>0</v>
      </c>
      <c r="Z153" s="204">
        <v>0</v>
      </c>
      <c r="AA153" s="205">
        <f>Z153*K153</f>
        <v>0</v>
      </c>
      <c r="AR153" s="20" t="s">
        <v>146</v>
      </c>
      <c r="AT153" s="20" t="s">
        <v>142</v>
      </c>
      <c r="AU153" s="20" t="s">
        <v>78</v>
      </c>
      <c r="AY153" s="20" t="s">
        <v>147</v>
      </c>
      <c r="BE153" s="134">
        <f>IF(U153="základní",N153,0)</f>
        <v>0</v>
      </c>
      <c r="BF153" s="134">
        <f>IF(U153="snížená",N153,0)</f>
        <v>0</v>
      </c>
      <c r="BG153" s="134">
        <f>IF(U153="zákl. přenesená",N153,0)</f>
        <v>0</v>
      </c>
      <c r="BH153" s="134">
        <f>IF(U153="sníž. přenesená",N153,0)</f>
        <v>0</v>
      </c>
      <c r="BI153" s="134">
        <f>IF(U153="nulová",N153,0)</f>
        <v>0</v>
      </c>
      <c r="BJ153" s="20" t="s">
        <v>86</v>
      </c>
      <c r="BK153" s="134">
        <f>ROUND(L153*K153,2)</f>
        <v>0</v>
      </c>
      <c r="BL153" s="20" t="s">
        <v>146</v>
      </c>
      <c r="BM153" s="20" t="s">
        <v>270</v>
      </c>
    </row>
    <row r="154" s="1" customFormat="1" ht="25.5" customHeight="1">
      <c r="B154" s="174"/>
      <c r="C154" s="196" t="s">
        <v>197</v>
      </c>
      <c r="D154" s="196" t="s">
        <v>142</v>
      </c>
      <c r="E154" s="197" t="s">
        <v>271</v>
      </c>
      <c r="F154" s="198" t="s">
        <v>272</v>
      </c>
      <c r="G154" s="198"/>
      <c r="H154" s="198"/>
      <c r="I154" s="198"/>
      <c r="J154" s="199" t="s">
        <v>145</v>
      </c>
      <c r="K154" s="200">
        <v>16.797000000000001</v>
      </c>
      <c r="L154" s="201">
        <v>0</v>
      </c>
      <c r="M154" s="201"/>
      <c r="N154" s="202">
        <f>ROUND(L154*K154,2)</f>
        <v>0</v>
      </c>
      <c r="O154" s="202"/>
      <c r="P154" s="202"/>
      <c r="Q154" s="202"/>
      <c r="R154" s="178"/>
      <c r="T154" s="203" t="s">
        <v>5</v>
      </c>
      <c r="U154" s="54" t="s">
        <v>43</v>
      </c>
      <c r="V154" s="45"/>
      <c r="W154" s="204">
        <f>V154*K154</f>
        <v>0</v>
      </c>
      <c r="X154" s="204">
        <v>0</v>
      </c>
      <c r="Y154" s="204">
        <f>X154*K154</f>
        <v>0</v>
      </c>
      <c r="Z154" s="204">
        <v>0</v>
      </c>
      <c r="AA154" s="205">
        <f>Z154*K154</f>
        <v>0</v>
      </c>
      <c r="AR154" s="20" t="s">
        <v>146</v>
      </c>
      <c r="AT154" s="20" t="s">
        <v>142</v>
      </c>
      <c r="AU154" s="20" t="s">
        <v>78</v>
      </c>
      <c r="AY154" s="20" t="s">
        <v>147</v>
      </c>
      <c r="BE154" s="134">
        <f>IF(U154="základní",N154,0)</f>
        <v>0</v>
      </c>
      <c r="BF154" s="134">
        <f>IF(U154="snížená",N154,0)</f>
        <v>0</v>
      </c>
      <c r="BG154" s="134">
        <f>IF(U154="zákl. přenesená",N154,0)</f>
        <v>0</v>
      </c>
      <c r="BH154" s="134">
        <f>IF(U154="sníž. přenesená",N154,0)</f>
        <v>0</v>
      </c>
      <c r="BI154" s="134">
        <f>IF(U154="nulová",N154,0)</f>
        <v>0</v>
      </c>
      <c r="BJ154" s="20" t="s">
        <v>86</v>
      </c>
      <c r="BK154" s="134">
        <f>ROUND(L154*K154,2)</f>
        <v>0</v>
      </c>
      <c r="BL154" s="20" t="s">
        <v>146</v>
      </c>
      <c r="BM154" s="20" t="s">
        <v>273</v>
      </c>
    </row>
    <row r="155" s="9" customFormat="1" ht="37.44001" customHeight="1">
      <c r="B155" s="206"/>
      <c r="C155" s="207"/>
      <c r="D155" s="208" t="s">
        <v>116</v>
      </c>
      <c r="E155" s="208"/>
      <c r="F155" s="208"/>
      <c r="G155" s="208"/>
      <c r="H155" s="208"/>
      <c r="I155" s="208"/>
      <c r="J155" s="208"/>
      <c r="K155" s="208"/>
      <c r="L155" s="208"/>
      <c r="M155" s="208"/>
      <c r="N155" s="209">
        <f>BK155</f>
        <v>0</v>
      </c>
      <c r="O155" s="210"/>
      <c r="P155" s="210"/>
      <c r="Q155" s="210"/>
      <c r="R155" s="211"/>
      <c r="T155" s="212"/>
      <c r="U155" s="207"/>
      <c r="V155" s="207"/>
      <c r="W155" s="213">
        <f>W156</f>
        <v>0</v>
      </c>
      <c r="X155" s="207"/>
      <c r="Y155" s="213">
        <f>Y156</f>
        <v>0</v>
      </c>
      <c r="Z155" s="207"/>
      <c r="AA155" s="214">
        <f>AA156</f>
        <v>0</v>
      </c>
      <c r="AR155" s="215" t="s">
        <v>86</v>
      </c>
      <c r="AT155" s="216" t="s">
        <v>77</v>
      </c>
      <c r="AU155" s="216" t="s">
        <v>78</v>
      </c>
      <c r="AY155" s="215" t="s">
        <v>147</v>
      </c>
      <c r="BK155" s="217">
        <f>BK156</f>
        <v>0</v>
      </c>
    </row>
    <row r="156" s="9" customFormat="1" ht="19.92" customHeight="1">
      <c r="B156" s="206"/>
      <c r="C156" s="207"/>
      <c r="D156" s="218" t="s">
        <v>117</v>
      </c>
      <c r="E156" s="218"/>
      <c r="F156" s="218"/>
      <c r="G156" s="218"/>
      <c r="H156" s="218"/>
      <c r="I156" s="218"/>
      <c r="J156" s="218"/>
      <c r="K156" s="218"/>
      <c r="L156" s="218"/>
      <c r="M156" s="218"/>
      <c r="N156" s="219">
        <f>BK156</f>
        <v>0</v>
      </c>
      <c r="O156" s="130"/>
      <c r="P156" s="130"/>
      <c r="Q156" s="130"/>
      <c r="R156" s="211"/>
      <c r="T156" s="212"/>
      <c r="U156" s="207"/>
      <c r="V156" s="207"/>
      <c r="W156" s="213">
        <v>0</v>
      </c>
      <c r="X156" s="207"/>
      <c r="Y156" s="213">
        <v>0</v>
      </c>
      <c r="Z156" s="207"/>
      <c r="AA156" s="214">
        <v>0</v>
      </c>
      <c r="AR156" s="215" t="s">
        <v>86</v>
      </c>
      <c r="AT156" s="216" t="s">
        <v>77</v>
      </c>
      <c r="AU156" s="216" t="s">
        <v>86</v>
      </c>
      <c r="AY156" s="215" t="s">
        <v>147</v>
      </c>
      <c r="BK156" s="217">
        <v>0</v>
      </c>
    </row>
    <row r="157" s="1" customFormat="1" ht="49.92" customHeight="1">
      <c r="B157" s="44"/>
      <c r="C157" s="45"/>
      <c r="D157" s="208" t="s">
        <v>274</v>
      </c>
      <c r="E157" s="45"/>
      <c r="F157" s="45"/>
      <c r="G157" s="45"/>
      <c r="H157" s="45"/>
      <c r="I157" s="45"/>
      <c r="J157" s="45"/>
      <c r="K157" s="45"/>
      <c r="L157" s="45"/>
      <c r="M157" s="45"/>
      <c r="N157" s="220">
        <f>BK157</f>
        <v>0</v>
      </c>
      <c r="O157" s="166"/>
      <c r="P157" s="166"/>
      <c r="Q157" s="166"/>
      <c r="R157" s="46"/>
      <c r="T157" s="221"/>
      <c r="U157" s="70"/>
      <c r="V157" s="70"/>
      <c r="W157" s="70"/>
      <c r="X157" s="70"/>
      <c r="Y157" s="70"/>
      <c r="Z157" s="70"/>
      <c r="AA157" s="72"/>
      <c r="AT157" s="20" t="s">
        <v>77</v>
      </c>
      <c r="AU157" s="20" t="s">
        <v>78</v>
      </c>
      <c r="AY157" s="20" t="s">
        <v>275</v>
      </c>
      <c r="BK157" s="134">
        <v>0</v>
      </c>
    </row>
    <row r="158" s="1" customFormat="1" ht="6.96" customHeight="1">
      <c r="B158" s="73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5"/>
    </row>
  </sheetData>
  <mergeCells count="179">
    <mergeCell ref="F153:I153"/>
    <mergeCell ref="F151:I151"/>
    <mergeCell ref="L151:M151"/>
    <mergeCell ref="N151:Q151"/>
    <mergeCell ref="F152:I152"/>
    <mergeCell ref="L152:M152"/>
    <mergeCell ref="N152:Q152"/>
    <mergeCell ref="L153:M153"/>
    <mergeCell ref="N153:Q153"/>
    <mergeCell ref="F154:I154"/>
    <mergeCell ref="L154:M154"/>
    <mergeCell ref="N154:Q154"/>
    <mergeCell ref="N155:Q155"/>
    <mergeCell ref="N156:Q156"/>
    <mergeCell ref="N157:Q157"/>
    <mergeCell ref="F148:I148"/>
    <mergeCell ref="F150:I150"/>
    <mergeCell ref="L148:M148"/>
    <mergeCell ref="N148:Q148"/>
    <mergeCell ref="F149:I149"/>
    <mergeCell ref="L149:M149"/>
    <mergeCell ref="N149:Q149"/>
    <mergeCell ref="L150:M150"/>
    <mergeCell ref="N150:Q150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D95:H95"/>
    <mergeCell ref="D93:H93"/>
    <mergeCell ref="D94:H94"/>
    <mergeCell ref="D96:H96"/>
    <mergeCell ref="D97:H97"/>
    <mergeCell ref="N92:Q92"/>
    <mergeCell ref="N97:Q97"/>
    <mergeCell ref="N93:Q93"/>
    <mergeCell ref="N94:Q94"/>
    <mergeCell ref="N95:Q95"/>
    <mergeCell ref="N96:Q96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N117:Q117"/>
    <mergeCell ref="F118:I118"/>
    <mergeCell ref="F120:I120"/>
    <mergeCell ref="L118:M118"/>
    <mergeCell ref="N118:Q118"/>
    <mergeCell ref="F119:I119"/>
    <mergeCell ref="L119:M119"/>
    <mergeCell ref="N119:Q119"/>
    <mergeCell ref="L120:M120"/>
    <mergeCell ref="N120:Q120"/>
    <mergeCell ref="F121:I121"/>
    <mergeCell ref="F123:I123"/>
    <mergeCell ref="F122:I122"/>
    <mergeCell ref="L121:M121"/>
    <mergeCell ref="N121:Q121"/>
    <mergeCell ref="L122:M122"/>
    <mergeCell ref="N122:Q122"/>
    <mergeCell ref="L123:M123"/>
    <mergeCell ref="N123:Q123"/>
    <mergeCell ref="F124:I124"/>
    <mergeCell ref="F126:I126"/>
    <mergeCell ref="L124:M124"/>
    <mergeCell ref="N124:Q124"/>
    <mergeCell ref="F125:I125"/>
    <mergeCell ref="L125:M125"/>
    <mergeCell ref="N125:Q125"/>
    <mergeCell ref="L126:M126"/>
    <mergeCell ref="N126:Q126"/>
    <mergeCell ref="F127:I127"/>
    <mergeCell ref="F129:I129"/>
    <mergeCell ref="L127:M127"/>
    <mergeCell ref="N127:Q127"/>
    <mergeCell ref="F128:I128"/>
    <mergeCell ref="L128:M128"/>
    <mergeCell ref="N128:Q128"/>
    <mergeCell ref="L129:M129"/>
    <mergeCell ref="N129:Q129"/>
    <mergeCell ref="F130:I130"/>
    <mergeCell ref="F132:I132"/>
    <mergeCell ref="L130:M130"/>
    <mergeCell ref="N130:Q130"/>
    <mergeCell ref="F131:I131"/>
    <mergeCell ref="L131:M131"/>
    <mergeCell ref="N131:Q131"/>
    <mergeCell ref="L132:M132"/>
    <mergeCell ref="N132:Q132"/>
    <mergeCell ref="F133:I133"/>
    <mergeCell ref="F135:I135"/>
    <mergeCell ref="L133:M133"/>
    <mergeCell ref="N133:Q133"/>
    <mergeCell ref="F134:I134"/>
    <mergeCell ref="L134:M134"/>
    <mergeCell ref="N134:Q134"/>
    <mergeCell ref="L135:M135"/>
    <mergeCell ref="N135:Q135"/>
    <mergeCell ref="F136:I136"/>
    <mergeCell ref="F138:I138"/>
    <mergeCell ref="L136:M136"/>
    <mergeCell ref="N136:Q136"/>
    <mergeCell ref="F137:I137"/>
    <mergeCell ref="L137:M137"/>
    <mergeCell ref="N137:Q137"/>
    <mergeCell ref="L138:M138"/>
    <mergeCell ref="N138:Q138"/>
    <mergeCell ref="F139:I139"/>
    <mergeCell ref="F141:I141"/>
    <mergeCell ref="L139:M139"/>
    <mergeCell ref="N139:Q139"/>
    <mergeCell ref="F140:I140"/>
    <mergeCell ref="L140:M140"/>
    <mergeCell ref="N140:Q140"/>
    <mergeCell ref="L141:M141"/>
    <mergeCell ref="N141:Q141"/>
    <mergeCell ref="F142:I142"/>
    <mergeCell ref="F144:I144"/>
    <mergeCell ref="L142:M142"/>
    <mergeCell ref="N142:Q142"/>
    <mergeCell ref="F143:I143"/>
    <mergeCell ref="L143:M143"/>
    <mergeCell ref="N143:Q143"/>
    <mergeCell ref="L144:M144"/>
    <mergeCell ref="N144:Q144"/>
    <mergeCell ref="F145:I145"/>
    <mergeCell ref="F147:I147"/>
    <mergeCell ref="L145:M145"/>
    <mergeCell ref="N145:Q145"/>
    <mergeCell ref="F146:I146"/>
    <mergeCell ref="L146:M146"/>
    <mergeCell ref="N146:Q146"/>
    <mergeCell ref="L147:M147"/>
    <mergeCell ref="N147:Q147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100</v>
      </c>
      <c r="G1" s="13"/>
      <c r="H1" s="146" t="s">
        <v>101</v>
      </c>
      <c r="I1" s="146"/>
      <c r="J1" s="146"/>
      <c r="K1" s="146"/>
      <c r="L1" s="13" t="s">
        <v>102</v>
      </c>
      <c r="M1" s="11"/>
      <c r="N1" s="11"/>
      <c r="O1" s="12" t="s">
        <v>103</v>
      </c>
      <c r="P1" s="11"/>
      <c r="Q1" s="11"/>
      <c r="R1" s="11"/>
      <c r="S1" s="13" t="s">
        <v>104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ht="36.96" customHeight="1">
      <c r="B4" s="24"/>
      <c r="C4" s="25" t="s">
        <v>106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7" t="str">
        <f>'Rekapitulace stavby'!K6</f>
        <v>II/116 Nižbor - Hýskov, bezpečnostní opatření na silnici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107</v>
      </c>
      <c r="E7" s="45"/>
      <c r="F7" s="34" t="s">
        <v>276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8" t="str">
        <f>'Rekapitulace stavby'!AN8</f>
        <v>24. 4. 2018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29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34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36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94</v>
      </c>
      <c r="E28" s="45"/>
      <c r="F28" s="45"/>
      <c r="G28" s="45"/>
      <c r="H28" s="45"/>
      <c r="I28" s="45"/>
      <c r="J28" s="45"/>
      <c r="K28" s="45"/>
      <c r="L28" s="45"/>
      <c r="M28" s="43">
        <f>N94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41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42</v>
      </c>
      <c r="E32" s="52" t="s">
        <v>43</v>
      </c>
      <c r="F32" s="53">
        <v>0.20999999999999999</v>
      </c>
      <c r="G32" s="153" t="s">
        <v>44</v>
      </c>
      <c r="H32" s="154">
        <f>(SUM(BE94:BE101)+SUM(BE119:BE130))</f>
        <v>0</v>
      </c>
      <c r="I32" s="45"/>
      <c r="J32" s="45"/>
      <c r="K32" s="45"/>
      <c r="L32" s="45"/>
      <c r="M32" s="154">
        <f>ROUND((SUM(BE94:BE101)+SUM(BE119:BE130)), 2)*F32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45</v>
      </c>
      <c r="F33" s="53">
        <v>0.14999999999999999</v>
      </c>
      <c r="G33" s="153" t="s">
        <v>44</v>
      </c>
      <c r="H33" s="154">
        <f>(SUM(BF94:BF101)+SUM(BF119:BF130))</f>
        <v>0</v>
      </c>
      <c r="I33" s="45"/>
      <c r="J33" s="45"/>
      <c r="K33" s="45"/>
      <c r="L33" s="45"/>
      <c r="M33" s="154">
        <f>ROUND((SUM(BF94:BF101)+SUM(BF119:BF130)), 2)*F33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46</v>
      </c>
      <c r="F34" s="53">
        <v>0.20999999999999999</v>
      </c>
      <c r="G34" s="153" t="s">
        <v>44</v>
      </c>
      <c r="H34" s="154">
        <f>(SUM(BG94:BG101)+SUM(BG119:BG130))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47</v>
      </c>
      <c r="F35" s="53">
        <v>0.14999999999999999</v>
      </c>
      <c r="G35" s="153" t="s">
        <v>44</v>
      </c>
      <c r="H35" s="154">
        <f>(SUM(BH94:BH101)+SUM(BH119:BH130))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48</v>
      </c>
      <c r="F36" s="53">
        <v>0</v>
      </c>
      <c r="G36" s="153" t="s">
        <v>44</v>
      </c>
      <c r="H36" s="154">
        <f>(SUM(BI94:BI101)+SUM(BI119:BI130))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49</v>
      </c>
      <c r="E38" s="95"/>
      <c r="F38" s="95"/>
      <c r="G38" s="156" t="s">
        <v>50</v>
      </c>
      <c r="H38" s="157" t="s">
        <v>51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52</v>
      </c>
      <c r="E50" s="65"/>
      <c r="F50" s="65"/>
      <c r="G50" s="65"/>
      <c r="H50" s="66"/>
      <c r="I50" s="45"/>
      <c r="J50" s="64" t="s">
        <v>53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54</v>
      </c>
      <c r="E59" s="70"/>
      <c r="F59" s="70"/>
      <c r="G59" s="71" t="s">
        <v>55</v>
      </c>
      <c r="H59" s="72"/>
      <c r="I59" s="45"/>
      <c r="J59" s="69" t="s">
        <v>54</v>
      </c>
      <c r="K59" s="70"/>
      <c r="L59" s="70"/>
      <c r="M59" s="70"/>
      <c r="N59" s="71" t="s">
        <v>55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56</v>
      </c>
      <c r="E61" s="65"/>
      <c r="F61" s="65"/>
      <c r="G61" s="65"/>
      <c r="H61" s="66"/>
      <c r="I61" s="45"/>
      <c r="J61" s="64" t="s">
        <v>57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54</v>
      </c>
      <c r="E70" s="70"/>
      <c r="F70" s="70"/>
      <c r="G70" s="71" t="s">
        <v>55</v>
      </c>
      <c r="H70" s="72"/>
      <c r="I70" s="45"/>
      <c r="J70" s="69" t="s">
        <v>54</v>
      </c>
      <c r="K70" s="70"/>
      <c r="L70" s="70"/>
      <c r="M70" s="70"/>
      <c r="N70" s="71" t="s">
        <v>55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7" t="str">
        <f>F6</f>
        <v>II/116 Nižbor - Hýskov, bezpečnostní opatření na silnici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107</v>
      </c>
      <c r="D79" s="45"/>
      <c r="E79" s="45"/>
      <c r="F79" s="85" t="str">
        <f>F7</f>
        <v>01 - Ostatní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Nižbor - Hýskov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24. 4. 2018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KSUS</v>
      </c>
      <c r="G83" s="45"/>
      <c r="H83" s="45"/>
      <c r="I83" s="45"/>
      <c r="J83" s="45"/>
      <c r="K83" s="36" t="s">
        <v>33</v>
      </c>
      <c r="L83" s="45"/>
      <c r="M83" s="31" t="str">
        <f>E18</f>
        <v>Ing. Jiří Sobol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36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112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113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N119</f>
        <v>0</v>
      </c>
      <c r="O88" s="162"/>
      <c r="P88" s="162"/>
      <c r="Q88" s="162"/>
      <c r="R88" s="46"/>
      <c r="AU88" s="20" t="s">
        <v>115</v>
      </c>
    </row>
    <row r="89" s="6" customFormat="1" ht="24.96" customHeight="1">
      <c r="B89" s="163"/>
      <c r="C89" s="164"/>
      <c r="D89" s="165" t="s">
        <v>277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N120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278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N121</f>
        <v>0</v>
      </c>
      <c r="O90" s="169"/>
      <c r="P90" s="169"/>
      <c r="Q90" s="169"/>
      <c r="R90" s="170"/>
    </row>
    <row r="91" s="7" customFormat="1" ht="19.92" customHeight="1">
      <c r="B91" s="168"/>
      <c r="C91" s="169"/>
      <c r="D91" s="128" t="s">
        <v>279</v>
      </c>
      <c r="E91" s="169"/>
      <c r="F91" s="169"/>
      <c r="G91" s="169"/>
      <c r="H91" s="169"/>
      <c r="I91" s="169"/>
      <c r="J91" s="169"/>
      <c r="K91" s="169"/>
      <c r="L91" s="169"/>
      <c r="M91" s="169"/>
      <c r="N91" s="130">
        <f>N125</f>
        <v>0</v>
      </c>
      <c r="O91" s="169"/>
      <c r="P91" s="169"/>
      <c r="Q91" s="169"/>
      <c r="R91" s="170"/>
    </row>
    <row r="92" s="7" customFormat="1" ht="19.92" customHeight="1">
      <c r="B92" s="168"/>
      <c r="C92" s="169"/>
      <c r="D92" s="128" t="s">
        <v>280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N127</f>
        <v>0</v>
      </c>
      <c r="O92" s="169"/>
      <c r="P92" s="169"/>
      <c r="Q92" s="169"/>
      <c r="R92" s="170"/>
    </row>
    <row r="93" s="1" customFormat="1" ht="21.84" customHeight="1"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6"/>
    </row>
    <row r="94" s="1" customFormat="1" ht="29.28" customHeight="1">
      <c r="B94" s="44"/>
      <c r="C94" s="161" t="s">
        <v>118</v>
      </c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162">
        <f>ROUND(N95+N96+N97+N98+N99+N100,2)</f>
        <v>0</v>
      </c>
      <c r="O94" s="171"/>
      <c r="P94" s="171"/>
      <c r="Q94" s="171"/>
      <c r="R94" s="46"/>
      <c r="T94" s="172"/>
      <c r="U94" s="173" t="s">
        <v>42</v>
      </c>
    </row>
    <row r="95" s="1" customFormat="1" ht="18" customHeight="1">
      <c r="B95" s="174"/>
      <c r="C95" s="175"/>
      <c r="D95" s="135" t="s">
        <v>119</v>
      </c>
      <c r="E95" s="176"/>
      <c r="F95" s="176"/>
      <c r="G95" s="176"/>
      <c r="H95" s="176"/>
      <c r="I95" s="175"/>
      <c r="J95" s="175"/>
      <c r="K95" s="175"/>
      <c r="L95" s="175"/>
      <c r="M95" s="175"/>
      <c r="N95" s="129">
        <f>ROUND(N88*T95,2)</f>
        <v>0</v>
      </c>
      <c r="O95" s="177"/>
      <c r="P95" s="177"/>
      <c r="Q95" s="177"/>
      <c r="R95" s="178"/>
      <c r="S95" s="179"/>
      <c r="T95" s="180"/>
      <c r="U95" s="181" t="s">
        <v>43</v>
      </c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79"/>
      <c r="AV95" s="179"/>
      <c r="AW95" s="179"/>
      <c r="AX95" s="179"/>
      <c r="AY95" s="182" t="s">
        <v>120</v>
      </c>
      <c r="AZ95" s="179"/>
      <c r="BA95" s="179"/>
      <c r="BB95" s="179"/>
      <c r="BC95" s="179"/>
      <c r="BD95" s="179"/>
      <c r="BE95" s="183">
        <f>IF(U95="základní",N95,0)</f>
        <v>0</v>
      </c>
      <c r="BF95" s="183">
        <f>IF(U95="snížená",N95,0)</f>
        <v>0</v>
      </c>
      <c r="BG95" s="183">
        <f>IF(U95="zákl. přenesená",N95,0)</f>
        <v>0</v>
      </c>
      <c r="BH95" s="183">
        <f>IF(U95="sníž. přenesená",N95,0)</f>
        <v>0</v>
      </c>
      <c r="BI95" s="183">
        <f>IF(U95="nulová",N95,0)</f>
        <v>0</v>
      </c>
      <c r="BJ95" s="182" t="s">
        <v>86</v>
      </c>
      <c r="BK95" s="179"/>
      <c r="BL95" s="179"/>
      <c r="BM95" s="179"/>
    </row>
    <row r="96" s="1" customFormat="1" ht="18" customHeight="1">
      <c r="B96" s="174"/>
      <c r="C96" s="175"/>
      <c r="D96" s="135" t="s">
        <v>121</v>
      </c>
      <c r="E96" s="176"/>
      <c r="F96" s="176"/>
      <c r="G96" s="176"/>
      <c r="H96" s="176"/>
      <c r="I96" s="175"/>
      <c r="J96" s="175"/>
      <c r="K96" s="175"/>
      <c r="L96" s="175"/>
      <c r="M96" s="175"/>
      <c r="N96" s="129">
        <f>ROUND(N88*T96,2)</f>
        <v>0</v>
      </c>
      <c r="O96" s="177"/>
      <c r="P96" s="177"/>
      <c r="Q96" s="177"/>
      <c r="R96" s="178"/>
      <c r="S96" s="179"/>
      <c r="T96" s="180"/>
      <c r="U96" s="181" t="s">
        <v>43</v>
      </c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179"/>
      <c r="AK96" s="179"/>
      <c r="AL96" s="179"/>
      <c r="AM96" s="179"/>
      <c r="AN96" s="179"/>
      <c r="AO96" s="179"/>
      <c r="AP96" s="179"/>
      <c r="AQ96" s="179"/>
      <c r="AR96" s="179"/>
      <c r="AS96" s="179"/>
      <c r="AT96" s="179"/>
      <c r="AU96" s="179"/>
      <c r="AV96" s="179"/>
      <c r="AW96" s="179"/>
      <c r="AX96" s="179"/>
      <c r="AY96" s="182" t="s">
        <v>120</v>
      </c>
      <c r="AZ96" s="179"/>
      <c r="BA96" s="179"/>
      <c r="BB96" s="179"/>
      <c r="BC96" s="179"/>
      <c r="BD96" s="179"/>
      <c r="BE96" s="183">
        <f>IF(U96="základní",N96,0)</f>
        <v>0</v>
      </c>
      <c r="BF96" s="183">
        <f>IF(U96="snížená",N96,0)</f>
        <v>0</v>
      </c>
      <c r="BG96" s="183">
        <f>IF(U96="zákl. přenesená",N96,0)</f>
        <v>0</v>
      </c>
      <c r="BH96" s="183">
        <f>IF(U96="sníž. přenesená",N96,0)</f>
        <v>0</v>
      </c>
      <c r="BI96" s="183">
        <f>IF(U96="nulová",N96,0)</f>
        <v>0</v>
      </c>
      <c r="BJ96" s="182" t="s">
        <v>86</v>
      </c>
      <c r="BK96" s="179"/>
      <c r="BL96" s="179"/>
      <c r="BM96" s="179"/>
    </row>
    <row r="97" s="1" customFormat="1" ht="18" customHeight="1">
      <c r="B97" s="174"/>
      <c r="C97" s="175"/>
      <c r="D97" s="135" t="s">
        <v>122</v>
      </c>
      <c r="E97" s="176"/>
      <c r="F97" s="176"/>
      <c r="G97" s="176"/>
      <c r="H97" s="176"/>
      <c r="I97" s="175"/>
      <c r="J97" s="175"/>
      <c r="K97" s="175"/>
      <c r="L97" s="175"/>
      <c r="M97" s="175"/>
      <c r="N97" s="129">
        <f>ROUND(N88*T97,2)</f>
        <v>0</v>
      </c>
      <c r="O97" s="177"/>
      <c r="P97" s="177"/>
      <c r="Q97" s="177"/>
      <c r="R97" s="178"/>
      <c r="S97" s="179"/>
      <c r="T97" s="180"/>
      <c r="U97" s="181" t="s">
        <v>43</v>
      </c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79"/>
      <c r="AV97" s="179"/>
      <c r="AW97" s="179"/>
      <c r="AX97" s="179"/>
      <c r="AY97" s="182" t="s">
        <v>120</v>
      </c>
      <c r="AZ97" s="179"/>
      <c r="BA97" s="179"/>
      <c r="BB97" s="179"/>
      <c r="BC97" s="179"/>
      <c r="BD97" s="179"/>
      <c r="BE97" s="183">
        <f>IF(U97="základní",N97,0)</f>
        <v>0</v>
      </c>
      <c r="BF97" s="183">
        <f>IF(U97="snížená",N97,0)</f>
        <v>0</v>
      </c>
      <c r="BG97" s="183">
        <f>IF(U97="zákl. přenesená",N97,0)</f>
        <v>0</v>
      </c>
      <c r="BH97" s="183">
        <f>IF(U97="sníž. přenesená",N97,0)</f>
        <v>0</v>
      </c>
      <c r="BI97" s="183">
        <f>IF(U97="nulová",N97,0)</f>
        <v>0</v>
      </c>
      <c r="BJ97" s="182" t="s">
        <v>86</v>
      </c>
      <c r="BK97" s="179"/>
      <c r="BL97" s="179"/>
      <c r="BM97" s="179"/>
    </row>
    <row r="98" s="1" customFormat="1" ht="18" customHeight="1">
      <c r="B98" s="174"/>
      <c r="C98" s="175"/>
      <c r="D98" s="135" t="s">
        <v>123</v>
      </c>
      <c r="E98" s="176"/>
      <c r="F98" s="176"/>
      <c r="G98" s="176"/>
      <c r="H98" s="176"/>
      <c r="I98" s="175"/>
      <c r="J98" s="175"/>
      <c r="K98" s="175"/>
      <c r="L98" s="175"/>
      <c r="M98" s="175"/>
      <c r="N98" s="129">
        <f>ROUND(N88*T98,2)</f>
        <v>0</v>
      </c>
      <c r="O98" s="177"/>
      <c r="P98" s="177"/>
      <c r="Q98" s="177"/>
      <c r="R98" s="178"/>
      <c r="S98" s="179"/>
      <c r="T98" s="180"/>
      <c r="U98" s="181" t="s">
        <v>43</v>
      </c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9"/>
      <c r="AH98" s="179"/>
      <c r="AI98" s="179"/>
      <c r="AJ98" s="179"/>
      <c r="AK98" s="179"/>
      <c r="AL98" s="179"/>
      <c r="AM98" s="179"/>
      <c r="AN98" s="179"/>
      <c r="AO98" s="179"/>
      <c r="AP98" s="179"/>
      <c r="AQ98" s="179"/>
      <c r="AR98" s="179"/>
      <c r="AS98" s="179"/>
      <c r="AT98" s="179"/>
      <c r="AU98" s="179"/>
      <c r="AV98" s="179"/>
      <c r="AW98" s="179"/>
      <c r="AX98" s="179"/>
      <c r="AY98" s="182" t="s">
        <v>120</v>
      </c>
      <c r="AZ98" s="179"/>
      <c r="BA98" s="179"/>
      <c r="BB98" s="179"/>
      <c r="BC98" s="179"/>
      <c r="BD98" s="179"/>
      <c r="BE98" s="183">
        <f>IF(U98="základní",N98,0)</f>
        <v>0</v>
      </c>
      <c r="BF98" s="183">
        <f>IF(U98="snížená",N98,0)</f>
        <v>0</v>
      </c>
      <c r="BG98" s="183">
        <f>IF(U98="zákl. přenesená",N98,0)</f>
        <v>0</v>
      </c>
      <c r="BH98" s="183">
        <f>IF(U98="sníž. přenesená",N98,0)</f>
        <v>0</v>
      </c>
      <c r="BI98" s="183">
        <f>IF(U98="nulová",N98,0)</f>
        <v>0</v>
      </c>
      <c r="BJ98" s="182" t="s">
        <v>86</v>
      </c>
      <c r="BK98" s="179"/>
      <c r="BL98" s="179"/>
      <c r="BM98" s="179"/>
    </row>
    <row r="99" s="1" customFormat="1" ht="18" customHeight="1">
      <c r="B99" s="174"/>
      <c r="C99" s="175"/>
      <c r="D99" s="135" t="s">
        <v>124</v>
      </c>
      <c r="E99" s="176"/>
      <c r="F99" s="176"/>
      <c r="G99" s="176"/>
      <c r="H99" s="176"/>
      <c r="I99" s="175"/>
      <c r="J99" s="175"/>
      <c r="K99" s="175"/>
      <c r="L99" s="175"/>
      <c r="M99" s="175"/>
      <c r="N99" s="129">
        <f>ROUND(N88*T99,2)</f>
        <v>0</v>
      </c>
      <c r="O99" s="177"/>
      <c r="P99" s="177"/>
      <c r="Q99" s="177"/>
      <c r="R99" s="178"/>
      <c r="S99" s="179"/>
      <c r="T99" s="180"/>
      <c r="U99" s="181" t="s">
        <v>43</v>
      </c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9"/>
      <c r="AH99" s="179"/>
      <c r="AI99" s="17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79"/>
      <c r="AV99" s="179"/>
      <c r="AW99" s="179"/>
      <c r="AX99" s="179"/>
      <c r="AY99" s="182" t="s">
        <v>120</v>
      </c>
      <c r="AZ99" s="179"/>
      <c r="BA99" s="179"/>
      <c r="BB99" s="179"/>
      <c r="BC99" s="179"/>
      <c r="BD99" s="179"/>
      <c r="BE99" s="183">
        <f>IF(U99="základní",N99,0)</f>
        <v>0</v>
      </c>
      <c r="BF99" s="183">
        <f>IF(U99="snížená",N99,0)</f>
        <v>0</v>
      </c>
      <c r="BG99" s="183">
        <f>IF(U99="zákl. přenesená",N99,0)</f>
        <v>0</v>
      </c>
      <c r="BH99" s="183">
        <f>IF(U99="sníž. přenesená",N99,0)</f>
        <v>0</v>
      </c>
      <c r="BI99" s="183">
        <f>IF(U99="nulová",N99,0)</f>
        <v>0</v>
      </c>
      <c r="BJ99" s="182" t="s">
        <v>86</v>
      </c>
      <c r="BK99" s="179"/>
      <c r="BL99" s="179"/>
      <c r="BM99" s="179"/>
    </row>
    <row r="100" s="1" customFormat="1" ht="18" customHeight="1">
      <c r="B100" s="174"/>
      <c r="C100" s="175"/>
      <c r="D100" s="176" t="s">
        <v>125</v>
      </c>
      <c r="E100" s="175"/>
      <c r="F100" s="175"/>
      <c r="G100" s="175"/>
      <c r="H100" s="175"/>
      <c r="I100" s="175"/>
      <c r="J100" s="175"/>
      <c r="K100" s="175"/>
      <c r="L100" s="175"/>
      <c r="M100" s="175"/>
      <c r="N100" s="129">
        <f>ROUND(N88*T100,2)</f>
        <v>0</v>
      </c>
      <c r="O100" s="177"/>
      <c r="P100" s="177"/>
      <c r="Q100" s="177"/>
      <c r="R100" s="178"/>
      <c r="S100" s="179"/>
      <c r="T100" s="184"/>
      <c r="U100" s="185" t="s">
        <v>43</v>
      </c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82" t="s">
        <v>126</v>
      </c>
      <c r="AZ100" s="179"/>
      <c r="BA100" s="179"/>
      <c r="BB100" s="179"/>
      <c r="BC100" s="179"/>
      <c r="BD100" s="179"/>
      <c r="BE100" s="183">
        <f>IF(U100="základní",N100,0)</f>
        <v>0</v>
      </c>
      <c r="BF100" s="183">
        <f>IF(U100="snížená",N100,0)</f>
        <v>0</v>
      </c>
      <c r="BG100" s="183">
        <f>IF(U100="zákl. přenesená",N100,0)</f>
        <v>0</v>
      </c>
      <c r="BH100" s="183">
        <f>IF(U100="sníž. přenesená",N100,0)</f>
        <v>0</v>
      </c>
      <c r="BI100" s="183">
        <f>IF(U100="nulová",N100,0)</f>
        <v>0</v>
      </c>
      <c r="BJ100" s="182" t="s">
        <v>86</v>
      </c>
      <c r="BK100" s="179"/>
      <c r="BL100" s="179"/>
      <c r="BM100" s="179"/>
    </row>
    <row r="101" s="1" customForma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6"/>
    </row>
    <row r="102" s="1" customFormat="1" ht="29.28" customHeight="1">
      <c r="B102" s="44"/>
      <c r="C102" s="142" t="s">
        <v>99</v>
      </c>
      <c r="D102" s="143"/>
      <c r="E102" s="143"/>
      <c r="F102" s="143"/>
      <c r="G102" s="143"/>
      <c r="H102" s="143"/>
      <c r="I102" s="143"/>
      <c r="J102" s="143"/>
      <c r="K102" s="143"/>
      <c r="L102" s="144">
        <f>ROUND(SUM(N88+N94),2)</f>
        <v>0</v>
      </c>
      <c r="M102" s="144"/>
      <c r="N102" s="144"/>
      <c r="O102" s="144"/>
      <c r="P102" s="144"/>
      <c r="Q102" s="144"/>
      <c r="R102" s="46"/>
    </row>
    <row r="103" s="1" customFormat="1" ht="6.96" customHeight="1"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5"/>
    </row>
    <row r="107" s="1" customFormat="1" ht="6.96" customHeight="1">
      <c r="B107" s="76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8"/>
    </row>
    <row r="108" s="1" customFormat="1" ht="36.96" customHeight="1">
      <c r="B108" s="44"/>
      <c r="C108" s="25" t="s">
        <v>127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="1" customFormat="1" ht="6.96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6"/>
    </row>
    <row r="110" s="1" customFormat="1" ht="30" customHeight="1">
      <c r="B110" s="44"/>
      <c r="C110" s="36" t="s">
        <v>19</v>
      </c>
      <c r="D110" s="45"/>
      <c r="E110" s="45"/>
      <c r="F110" s="147" t="str">
        <f>F6</f>
        <v>II/116 Nižbor - Hýskov, bezpečnostní opatření na silnici</v>
      </c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45"/>
      <c r="R110" s="46"/>
    </row>
    <row r="111" s="1" customFormat="1" ht="36.96" customHeight="1">
      <c r="B111" s="44"/>
      <c r="C111" s="83" t="s">
        <v>107</v>
      </c>
      <c r="D111" s="45"/>
      <c r="E111" s="45"/>
      <c r="F111" s="85" t="str">
        <f>F7</f>
        <v>01 - Ostatní</v>
      </c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18" customHeight="1">
      <c r="B113" s="44"/>
      <c r="C113" s="36" t="s">
        <v>23</v>
      </c>
      <c r="D113" s="45"/>
      <c r="E113" s="45"/>
      <c r="F113" s="31" t="str">
        <f>F9</f>
        <v>Nižbor - Hýskov</v>
      </c>
      <c r="G113" s="45"/>
      <c r="H113" s="45"/>
      <c r="I113" s="45"/>
      <c r="J113" s="45"/>
      <c r="K113" s="36" t="s">
        <v>25</v>
      </c>
      <c r="L113" s="45"/>
      <c r="M113" s="88" t="str">
        <f>IF(O9="","",O9)</f>
        <v>24. 4. 2018</v>
      </c>
      <c r="N113" s="88"/>
      <c r="O113" s="88"/>
      <c r="P113" s="88"/>
      <c r="Q113" s="45"/>
      <c r="R113" s="46"/>
    </row>
    <row r="114" s="1" customFormat="1" ht="6.96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>
      <c r="B115" s="44"/>
      <c r="C115" s="36" t="s">
        <v>27</v>
      </c>
      <c r="D115" s="45"/>
      <c r="E115" s="45"/>
      <c r="F115" s="31" t="str">
        <f>E12</f>
        <v>KSUS</v>
      </c>
      <c r="G115" s="45"/>
      <c r="H115" s="45"/>
      <c r="I115" s="45"/>
      <c r="J115" s="45"/>
      <c r="K115" s="36" t="s">
        <v>33</v>
      </c>
      <c r="L115" s="45"/>
      <c r="M115" s="31" t="str">
        <f>E18</f>
        <v>Ing. Jiří Sobol</v>
      </c>
      <c r="N115" s="31"/>
      <c r="O115" s="31"/>
      <c r="P115" s="31"/>
      <c r="Q115" s="31"/>
      <c r="R115" s="46"/>
    </row>
    <row r="116" s="1" customFormat="1" ht="14.4" customHeight="1">
      <c r="B116" s="44"/>
      <c r="C116" s="36" t="s">
        <v>31</v>
      </c>
      <c r="D116" s="45"/>
      <c r="E116" s="45"/>
      <c r="F116" s="31" t="str">
        <f>IF(E15="","",E15)</f>
        <v>Vyplň údaj</v>
      </c>
      <c r="G116" s="45"/>
      <c r="H116" s="45"/>
      <c r="I116" s="45"/>
      <c r="J116" s="45"/>
      <c r="K116" s="36" t="s">
        <v>36</v>
      </c>
      <c r="L116" s="45"/>
      <c r="M116" s="31" t="str">
        <f>E21</f>
        <v xml:space="preserve"> </v>
      </c>
      <c r="N116" s="31"/>
      <c r="O116" s="31"/>
      <c r="P116" s="31"/>
      <c r="Q116" s="31"/>
      <c r="R116" s="46"/>
    </row>
    <row r="117" s="1" customFormat="1" ht="10.32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8" customFormat="1" ht="29.28" customHeight="1">
      <c r="B118" s="186"/>
      <c r="C118" s="187" t="s">
        <v>128</v>
      </c>
      <c r="D118" s="188" t="s">
        <v>129</v>
      </c>
      <c r="E118" s="188" t="s">
        <v>60</v>
      </c>
      <c r="F118" s="188" t="s">
        <v>130</v>
      </c>
      <c r="G118" s="188"/>
      <c r="H118" s="188"/>
      <c r="I118" s="188"/>
      <c r="J118" s="188" t="s">
        <v>131</v>
      </c>
      <c r="K118" s="188" t="s">
        <v>132</v>
      </c>
      <c r="L118" s="188" t="s">
        <v>133</v>
      </c>
      <c r="M118" s="188"/>
      <c r="N118" s="188" t="s">
        <v>113</v>
      </c>
      <c r="O118" s="188"/>
      <c r="P118" s="188"/>
      <c r="Q118" s="189"/>
      <c r="R118" s="190"/>
      <c r="T118" s="98" t="s">
        <v>134</v>
      </c>
      <c r="U118" s="99" t="s">
        <v>42</v>
      </c>
      <c r="V118" s="99" t="s">
        <v>135</v>
      </c>
      <c r="W118" s="99" t="s">
        <v>136</v>
      </c>
      <c r="X118" s="99" t="s">
        <v>137</v>
      </c>
      <c r="Y118" s="99" t="s">
        <v>138</v>
      </c>
      <c r="Z118" s="99" t="s">
        <v>139</v>
      </c>
      <c r="AA118" s="100" t="s">
        <v>140</v>
      </c>
    </row>
    <row r="119" s="1" customFormat="1" ht="29.28" customHeight="1">
      <c r="B119" s="44"/>
      <c r="C119" s="102" t="s">
        <v>110</v>
      </c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222">
        <f>BK119</f>
        <v>0</v>
      </c>
      <c r="O119" s="223"/>
      <c r="P119" s="223"/>
      <c r="Q119" s="223"/>
      <c r="R119" s="46"/>
      <c r="T119" s="101"/>
      <c r="U119" s="65"/>
      <c r="V119" s="65"/>
      <c r="W119" s="193">
        <f>W120+W131</f>
        <v>0</v>
      </c>
      <c r="X119" s="65"/>
      <c r="Y119" s="193">
        <f>Y120+Y131</f>
        <v>0</v>
      </c>
      <c r="Z119" s="65"/>
      <c r="AA119" s="194">
        <f>AA120+AA131</f>
        <v>0</v>
      </c>
      <c r="AT119" s="20" t="s">
        <v>77</v>
      </c>
      <c r="AU119" s="20" t="s">
        <v>115</v>
      </c>
      <c r="BK119" s="195">
        <f>BK120+BK131</f>
        <v>0</v>
      </c>
    </row>
    <row r="120" s="9" customFormat="1" ht="37.44001" customHeight="1">
      <c r="B120" s="206"/>
      <c r="C120" s="207"/>
      <c r="D120" s="208" t="s">
        <v>277</v>
      </c>
      <c r="E120" s="208"/>
      <c r="F120" s="208"/>
      <c r="G120" s="208"/>
      <c r="H120" s="208"/>
      <c r="I120" s="208"/>
      <c r="J120" s="208"/>
      <c r="K120" s="208"/>
      <c r="L120" s="208"/>
      <c r="M120" s="208"/>
      <c r="N120" s="220">
        <f>BK120</f>
        <v>0</v>
      </c>
      <c r="O120" s="166"/>
      <c r="P120" s="166"/>
      <c r="Q120" s="166"/>
      <c r="R120" s="211"/>
      <c r="T120" s="212"/>
      <c r="U120" s="207"/>
      <c r="V120" s="207"/>
      <c r="W120" s="213">
        <f>W121+W125+W127</f>
        <v>0</v>
      </c>
      <c r="X120" s="207"/>
      <c r="Y120" s="213">
        <f>Y121+Y125+Y127</f>
        <v>0</v>
      </c>
      <c r="Z120" s="207"/>
      <c r="AA120" s="214">
        <f>AA121+AA125+AA127</f>
        <v>0</v>
      </c>
      <c r="AR120" s="215" t="s">
        <v>141</v>
      </c>
      <c r="AT120" s="216" t="s">
        <v>77</v>
      </c>
      <c r="AU120" s="216" t="s">
        <v>78</v>
      </c>
      <c r="AY120" s="215" t="s">
        <v>147</v>
      </c>
      <c r="BK120" s="217">
        <f>BK121+BK125+BK127</f>
        <v>0</v>
      </c>
    </row>
    <row r="121" s="9" customFormat="1" ht="19.92" customHeight="1">
      <c r="B121" s="206"/>
      <c r="C121" s="207"/>
      <c r="D121" s="218" t="s">
        <v>278</v>
      </c>
      <c r="E121" s="218"/>
      <c r="F121" s="218"/>
      <c r="G121" s="218"/>
      <c r="H121" s="218"/>
      <c r="I121" s="218"/>
      <c r="J121" s="218"/>
      <c r="K121" s="218"/>
      <c r="L121" s="218"/>
      <c r="M121" s="218"/>
      <c r="N121" s="224">
        <f>BK121</f>
        <v>0</v>
      </c>
      <c r="O121" s="225"/>
      <c r="P121" s="225"/>
      <c r="Q121" s="225"/>
      <c r="R121" s="211"/>
      <c r="T121" s="212"/>
      <c r="U121" s="207"/>
      <c r="V121" s="207"/>
      <c r="W121" s="213">
        <f>SUM(W122:W124)</f>
        <v>0</v>
      </c>
      <c r="X121" s="207"/>
      <c r="Y121" s="213">
        <f>SUM(Y122:Y124)</f>
        <v>0</v>
      </c>
      <c r="Z121" s="207"/>
      <c r="AA121" s="214">
        <f>SUM(AA122:AA124)</f>
        <v>0</v>
      </c>
      <c r="AR121" s="215" t="s">
        <v>141</v>
      </c>
      <c r="AT121" s="216" t="s">
        <v>77</v>
      </c>
      <c r="AU121" s="216" t="s">
        <v>86</v>
      </c>
      <c r="AY121" s="215" t="s">
        <v>147</v>
      </c>
      <c r="BK121" s="217">
        <f>SUM(BK122:BK124)</f>
        <v>0</v>
      </c>
    </row>
    <row r="122" s="1" customFormat="1" ht="16.5" customHeight="1">
      <c r="B122" s="174"/>
      <c r="C122" s="196" t="s">
        <v>86</v>
      </c>
      <c r="D122" s="196" t="s">
        <v>142</v>
      </c>
      <c r="E122" s="197" t="s">
        <v>281</v>
      </c>
      <c r="F122" s="198" t="s">
        <v>282</v>
      </c>
      <c r="G122" s="198"/>
      <c r="H122" s="198"/>
      <c r="I122" s="198"/>
      <c r="J122" s="199" t="s">
        <v>283</v>
      </c>
      <c r="K122" s="200">
        <v>1</v>
      </c>
      <c r="L122" s="201">
        <v>0</v>
      </c>
      <c r="M122" s="201"/>
      <c r="N122" s="202">
        <f>ROUND(L122*K122,2)</f>
        <v>0</v>
      </c>
      <c r="O122" s="202"/>
      <c r="P122" s="202"/>
      <c r="Q122" s="202"/>
      <c r="R122" s="178"/>
      <c r="T122" s="203" t="s">
        <v>5</v>
      </c>
      <c r="U122" s="54" t="s">
        <v>43</v>
      </c>
      <c r="V122" s="45"/>
      <c r="W122" s="204">
        <f>V122*K122</f>
        <v>0</v>
      </c>
      <c r="X122" s="204">
        <v>0</v>
      </c>
      <c r="Y122" s="204">
        <f>X122*K122</f>
        <v>0</v>
      </c>
      <c r="Z122" s="204">
        <v>0</v>
      </c>
      <c r="AA122" s="205">
        <f>Z122*K122</f>
        <v>0</v>
      </c>
      <c r="AR122" s="20" t="s">
        <v>284</v>
      </c>
      <c r="AT122" s="20" t="s">
        <v>142</v>
      </c>
      <c r="AU122" s="20" t="s">
        <v>105</v>
      </c>
      <c r="AY122" s="20" t="s">
        <v>147</v>
      </c>
      <c r="BE122" s="134">
        <f>IF(U122="základní",N122,0)</f>
        <v>0</v>
      </c>
      <c r="BF122" s="134">
        <f>IF(U122="snížená",N122,0)</f>
        <v>0</v>
      </c>
      <c r="BG122" s="134">
        <f>IF(U122="zákl. přenesená",N122,0)</f>
        <v>0</v>
      </c>
      <c r="BH122" s="134">
        <f>IF(U122="sníž. přenesená",N122,0)</f>
        <v>0</v>
      </c>
      <c r="BI122" s="134">
        <f>IF(U122="nulová",N122,0)</f>
        <v>0</v>
      </c>
      <c r="BJ122" s="20" t="s">
        <v>86</v>
      </c>
      <c r="BK122" s="134">
        <f>ROUND(L122*K122,2)</f>
        <v>0</v>
      </c>
      <c r="BL122" s="20" t="s">
        <v>284</v>
      </c>
      <c r="BM122" s="20" t="s">
        <v>285</v>
      </c>
    </row>
    <row r="123" s="1" customFormat="1" ht="16.5" customHeight="1">
      <c r="B123" s="174"/>
      <c r="C123" s="196" t="s">
        <v>105</v>
      </c>
      <c r="D123" s="196" t="s">
        <v>142</v>
      </c>
      <c r="E123" s="197" t="s">
        <v>286</v>
      </c>
      <c r="F123" s="198" t="s">
        <v>287</v>
      </c>
      <c r="G123" s="198"/>
      <c r="H123" s="198"/>
      <c r="I123" s="198"/>
      <c r="J123" s="199" t="s">
        <v>283</v>
      </c>
      <c r="K123" s="200">
        <v>1</v>
      </c>
      <c r="L123" s="201">
        <v>0</v>
      </c>
      <c r="M123" s="201"/>
      <c r="N123" s="202">
        <f>ROUND(L123*K123,2)</f>
        <v>0</v>
      </c>
      <c r="O123" s="202"/>
      <c r="P123" s="202"/>
      <c r="Q123" s="202"/>
      <c r="R123" s="178"/>
      <c r="T123" s="203" t="s">
        <v>5</v>
      </c>
      <c r="U123" s="54" t="s">
        <v>43</v>
      </c>
      <c r="V123" s="45"/>
      <c r="W123" s="204">
        <f>V123*K123</f>
        <v>0</v>
      </c>
      <c r="X123" s="204">
        <v>0</v>
      </c>
      <c r="Y123" s="204">
        <f>X123*K123</f>
        <v>0</v>
      </c>
      <c r="Z123" s="204">
        <v>0</v>
      </c>
      <c r="AA123" s="205">
        <f>Z123*K123</f>
        <v>0</v>
      </c>
      <c r="AR123" s="20" t="s">
        <v>284</v>
      </c>
      <c r="AT123" s="20" t="s">
        <v>142</v>
      </c>
      <c r="AU123" s="20" t="s">
        <v>105</v>
      </c>
      <c r="AY123" s="20" t="s">
        <v>147</v>
      </c>
      <c r="BE123" s="134">
        <f>IF(U123="základní",N123,0)</f>
        <v>0</v>
      </c>
      <c r="BF123" s="134">
        <f>IF(U123="snížená",N123,0)</f>
        <v>0</v>
      </c>
      <c r="BG123" s="134">
        <f>IF(U123="zákl. přenesená",N123,0)</f>
        <v>0</v>
      </c>
      <c r="BH123" s="134">
        <f>IF(U123="sníž. přenesená",N123,0)</f>
        <v>0</v>
      </c>
      <c r="BI123" s="134">
        <f>IF(U123="nulová",N123,0)</f>
        <v>0</v>
      </c>
      <c r="BJ123" s="20" t="s">
        <v>86</v>
      </c>
      <c r="BK123" s="134">
        <f>ROUND(L123*K123,2)</f>
        <v>0</v>
      </c>
      <c r="BL123" s="20" t="s">
        <v>284</v>
      </c>
      <c r="BM123" s="20" t="s">
        <v>288</v>
      </c>
    </row>
    <row r="124" s="1" customFormat="1" ht="16.5" customHeight="1">
      <c r="B124" s="174"/>
      <c r="C124" s="196" t="s">
        <v>244</v>
      </c>
      <c r="D124" s="196" t="s">
        <v>142</v>
      </c>
      <c r="E124" s="197" t="s">
        <v>289</v>
      </c>
      <c r="F124" s="198" t="s">
        <v>121</v>
      </c>
      <c r="G124" s="198"/>
      <c r="H124" s="198"/>
      <c r="I124" s="198"/>
      <c r="J124" s="199" t="s">
        <v>283</v>
      </c>
      <c r="K124" s="200">
        <v>1</v>
      </c>
      <c r="L124" s="201">
        <v>0</v>
      </c>
      <c r="M124" s="201"/>
      <c r="N124" s="202">
        <f>ROUND(L124*K124,2)</f>
        <v>0</v>
      </c>
      <c r="O124" s="202"/>
      <c r="P124" s="202"/>
      <c r="Q124" s="202"/>
      <c r="R124" s="178"/>
      <c r="T124" s="203" t="s">
        <v>5</v>
      </c>
      <c r="U124" s="54" t="s">
        <v>43</v>
      </c>
      <c r="V124" s="45"/>
      <c r="W124" s="204">
        <f>V124*K124</f>
        <v>0</v>
      </c>
      <c r="X124" s="204">
        <v>0</v>
      </c>
      <c r="Y124" s="204">
        <f>X124*K124</f>
        <v>0</v>
      </c>
      <c r="Z124" s="204">
        <v>0</v>
      </c>
      <c r="AA124" s="205">
        <f>Z124*K124</f>
        <v>0</v>
      </c>
      <c r="AR124" s="20" t="s">
        <v>284</v>
      </c>
      <c r="AT124" s="20" t="s">
        <v>142</v>
      </c>
      <c r="AU124" s="20" t="s">
        <v>105</v>
      </c>
      <c r="AY124" s="20" t="s">
        <v>147</v>
      </c>
      <c r="BE124" s="134">
        <f>IF(U124="základní",N124,0)</f>
        <v>0</v>
      </c>
      <c r="BF124" s="134">
        <f>IF(U124="snížená",N124,0)</f>
        <v>0</v>
      </c>
      <c r="BG124" s="134">
        <f>IF(U124="zákl. přenesená",N124,0)</f>
        <v>0</v>
      </c>
      <c r="BH124" s="134">
        <f>IF(U124="sníž. přenesená",N124,0)</f>
        <v>0</v>
      </c>
      <c r="BI124" s="134">
        <f>IF(U124="nulová",N124,0)</f>
        <v>0</v>
      </c>
      <c r="BJ124" s="20" t="s">
        <v>86</v>
      </c>
      <c r="BK124" s="134">
        <f>ROUND(L124*K124,2)</f>
        <v>0</v>
      </c>
      <c r="BL124" s="20" t="s">
        <v>284</v>
      </c>
      <c r="BM124" s="20" t="s">
        <v>290</v>
      </c>
    </row>
    <row r="125" s="9" customFormat="1" ht="29.88" customHeight="1">
      <c r="B125" s="206"/>
      <c r="C125" s="207"/>
      <c r="D125" s="218" t="s">
        <v>279</v>
      </c>
      <c r="E125" s="218"/>
      <c r="F125" s="218"/>
      <c r="G125" s="218"/>
      <c r="H125" s="218"/>
      <c r="I125" s="218"/>
      <c r="J125" s="218"/>
      <c r="K125" s="218"/>
      <c r="L125" s="218"/>
      <c r="M125" s="218"/>
      <c r="N125" s="226">
        <f>BK125</f>
        <v>0</v>
      </c>
      <c r="O125" s="227"/>
      <c r="P125" s="227"/>
      <c r="Q125" s="227"/>
      <c r="R125" s="211"/>
      <c r="T125" s="212"/>
      <c r="U125" s="207"/>
      <c r="V125" s="207"/>
      <c r="W125" s="213">
        <f>W126</f>
        <v>0</v>
      </c>
      <c r="X125" s="207"/>
      <c r="Y125" s="213">
        <f>Y126</f>
        <v>0</v>
      </c>
      <c r="Z125" s="207"/>
      <c r="AA125" s="214">
        <f>AA126</f>
        <v>0</v>
      </c>
      <c r="AR125" s="215" t="s">
        <v>141</v>
      </c>
      <c r="AT125" s="216" t="s">
        <v>77</v>
      </c>
      <c r="AU125" s="216" t="s">
        <v>86</v>
      </c>
      <c r="AY125" s="215" t="s">
        <v>147</v>
      </c>
      <c r="BK125" s="217">
        <f>BK126</f>
        <v>0</v>
      </c>
    </row>
    <row r="126" s="1" customFormat="1" ht="16.5" customHeight="1">
      <c r="B126" s="174"/>
      <c r="C126" s="196" t="s">
        <v>146</v>
      </c>
      <c r="D126" s="196" t="s">
        <v>142</v>
      </c>
      <c r="E126" s="197" t="s">
        <v>291</v>
      </c>
      <c r="F126" s="198" t="s">
        <v>119</v>
      </c>
      <c r="G126" s="198"/>
      <c r="H126" s="198"/>
      <c r="I126" s="198"/>
      <c r="J126" s="199" t="s">
        <v>283</v>
      </c>
      <c r="K126" s="200">
        <v>1</v>
      </c>
      <c r="L126" s="201">
        <v>0</v>
      </c>
      <c r="M126" s="201"/>
      <c r="N126" s="202">
        <f>ROUND(L126*K126,2)</f>
        <v>0</v>
      </c>
      <c r="O126" s="202"/>
      <c r="P126" s="202"/>
      <c r="Q126" s="202"/>
      <c r="R126" s="178"/>
      <c r="T126" s="203" t="s">
        <v>5</v>
      </c>
      <c r="U126" s="54" t="s">
        <v>43</v>
      </c>
      <c r="V126" s="45"/>
      <c r="W126" s="204">
        <f>V126*K126</f>
        <v>0</v>
      </c>
      <c r="X126" s="204">
        <v>0</v>
      </c>
      <c r="Y126" s="204">
        <f>X126*K126</f>
        <v>0</v>
      </c>
      <c r="Z126" s="204">
        <v>0</v>
      </c>
      <c r="AA126" s="205">
        <f>Z126*K126</f>
        <v>0</v>
      </c>
      <c r="AR126" s="20" t="s">
        <v>284</v>
      </c>
      <c r="AT126" s="20" t="s">
        <v>142</v>
      </c>
      <c r="AU126" s="20" t="s">
        <v>105</v>
      </c>
      <c r="AY126" s="20" t="s">
        <v>147</v>
      </c>
      <c r="BE126" s="134">
        <f>IF(U126="základní",N126,0)</f>
        <v>0</v>
      </c>
      <c r="BF126" s="134">
        <f>IF(U126="snížená",N126,0)</f>
        <v>0</v>
      </c>
      <c r="BG126" s="134">
        <f>IF(U126="zákl. přenesená",N126,0)</f>
        <v>0</v>
      </c>
      <c r="BH126" s="134">
        <f>IF(U126="sníž. přenesená",N126,0)</f>
        <v>0</v>
      </c>
      <c r="BI126" s="134">
        <f>IF(U126="nulová",N126,0)</f>
        <v>0</v>
      </c>
      <c r="BJ126" s="20" t="s">
        <v>86</v>
      </c>
      <c r="BK126" s="134">
        <f>ROUND(L126*K126,2)</f>
        <v>0</v>
      </c>
      <c r="BL126" s="20" t="s">
        <v>284</v>
      </c>
      <c r="BM126" s="20" t="s">
        <v>292</v>
      </c>
    </row>
    <row r="127" s="9" customFormat="1" ht="29.88" customHeight="1">
      <c r="B127" s="206"/>
      <c r="C127" s="207"/>
      <c r="D127" s="218" t="s">
        <v>280</v>
      </c>
      <c r="E127" s="218"/>
      <c r="F127" s="218"/>
      <c r="G127" s="218"/>
      <c r="H127" s="218"/>
      <c r="I127" s="218"/>
      <c r="J127" s="218"/>
      <c r="K127" s="218"/>
      <c r="L127" s="218"/>
      <c r="M127" s="218"/>
      <c r="N127" s="226">
        <f>BK127</f>
        <v>0</v>
      </c>
      <c r="O127" s="227"/>
      <c r="P127" s="227"/>
      <c r="Q127" s="227"/>
      <c r="R127" s="211"/>
      <c r="T127" s="212"/>
      <c r="U127" s="207"/>
      <c r="V127" s="207"/>
      <c r="W127" s="213">
        <f>SUM(W128:W130)</f>
        <v>0</v>
      </c>
      <c r="X127" s="207"/>
      <c r="Y127" s="213">
        <f>SUM(Y128:Y130)</f>
        <v>0</v>
      </c>
      <c r="Z127" s="207"/>
      <c r="AA127" s="214">
        <f>SUM(AA128:AA130)</f>
        <v>0</v>
      </c>
      <c r="AR127" s="215" t="s">
        <v>141</v>
      </c>
      <c r="AT127" s="216" t="s">
        <v>77</v>
      </c>
      <c r="AU127" s="216" t="s">
        <v>86</v>
      </c>
      <c r="AY127" s="215" t="s">
        <v>147</v>
      </c>
      <c r="BK127" s="217">
        <f>SUM(BK128:BK130)</f>
        <v>0</v>
      </c>
    </row>
    <row r="128" s="1" customFormat="1" ht="16.5" customHeight="1">
      <c r="B128" s="174"/>
      <c r="C128" s="196" t="s">
        <v>141</v>
      </c>
      <c r="D128" s="196" t="s">
        <v>142</v>
      </c>
      <c r="E128" s="197" t="s">
        <v>293</v>
      </c>
      <c r="F128" s="198" t="s">
        <v>294</v>
      </c>
      <c r="G128" s="198"/>
      <c r="H128" s="198"/>
      <c r="I128" s="198"/>
      <c r="J128" s="199" t="s">
        <v>283</v>
      </c>
      <c r="K128" s="200">
        <v>1</v>
      </c>
      <c r="L128" s="201">
        <v>0</v>
      </c>
      <c r="M128" s="201"/>
      <c r="N128" s="202">
        <f>ROUND(L128*K128,2)</f>
        <v>0</v>
      </c>
      <c r="O128" s="202"/>
      <c r="P128" s="202"/>
      <c r="Q128" s="202"/>
      <c r="R128" s="178"/>
      <c r="T128" s="203" t="s">
        <v>5</v>
      </c>
      <c r="U128" s="54" t="s">
        <v>43</v>
      </c>
      <c r="V128" s="45"/>
      <c r="W128" s="204">
        <f>V128*K128</f>
        <v>0</v>
      </c>
      <c r="X128" s="204">
        <v>0</v>
      </c>
      <c r="Y128" s="204">
        <f>X128*K128</f>
        <v>0</v>
      </c>
      <c r="Z128" s="204">
        <v>0</v>
      </c>
      <c r="AA128" s="205">
        <f>Z128*K128</f>
        <v>0</v>
      </c>
      <c r="AR128" s="20" t="s">
        <v>284</v>
      </c>
      <c r="AT128" s="20" t="s">
        <v>142</v>
      </c>
      <c r="AU128" s="20" t="s">
        <v>105</v>
      </c>
      <c r="AY128" s="20" t="s">
        <v>147</v>
      </c>
      <c r="BE128" s="134">
        <f>IF(U128="základní",N128,0)</f>
        <v>0</v>
      </c>
      <c r="BF128" s="134">
        <f>IF(U128="snížená",N128,0)</f>
        <v>0</v>
      </c>
      <c r="BG128" s="134">
        <f>IF(U128="zákl. přenesená",N128,0)</f>
        <v>0</v>
      </c>
      <c r="BH128" s="134">
        <f>IF(U128="sníž. přenesená",N128,0)</f>
        <v>0</v>
      </c>
      <c r="BI128" s="134">
        <f>IF(U128="nulová",N128,0)</f>
        <v>0</v>
      </c>
      <c r="BJ128" s="20" t="s">
        <v>86</v>
      </c>
      <c r="BK128" s="134">
        <f>ROUND(L128*K128,2)</f>
        <v>0</v>
      </c>
      <c r="BL128" s="20" t="s">
        <v>284</v>
      </c>
      <c r="BM128" s="20" t="s">
        <v>295</v>
      </c>
    </row>
    <row r="129" s="1" customFormat="1" ht="16.5" customHeight="1">
      <c r="B129" s="174"/>
      <c r="C129" s="196" t="s">
        <v>149</v>
      </c>
      <c r="D129" s="196" t="s">
        <v>142</v>
      </c>
      <c r="E129" s="197" t="s">
        <v>296</v>
      </c>
      <c r="F129" s="198" t="s">
        <v>297</v>
      </c>
      <c r="G129" s="198"/>
      <c r="H129" s="198"/>
      <c r="I129" s="198"/>
      <c r="J129" s="199" t="s">
        <v>283</v>
      </c>
      <c r="K129" s="200">
        <v>1</v>
      </c>
      <c r="L129" s="201">
        <v>0</v>
      </c>
      <c r="M129" s="201"/>
      <c r="N129" s="202">
        <f>ROUND(L129*K129,2)</f>
        <v>0</v>
      </c>
      <c r="O129" s="202"/>
      <c r="P129" s="202"/>
      <c r="Q129" s="202"/>
      <c r="R129" s="178"/>
      <c r="T129" s="203" t="s">
        <v>5</v>
      </c>
      <c r="U129" s="54" t="s">
        <v>43</v>
      </c>
      <c r="V129" s="45"/>
      <c r="W129" s="204">
        <f>V129*K129</f>
        <v>0</v>
      </c>
      <c r="X129" s="204">
        <v>0</v>
      </c>
      <c r="Y129" s="204">
        <f>X129*K129</f>
        <v>0</v>
      </c>
      <c r="Z129" s="204">
        <v>0</v>
      </c>
      <c r="AA129" s="205">
        <f>Z129*K129</f>
        <v>0</v>
      </c>
      <c r="AR129" s="20" t="s">
        <v>284</v>
      </c>
      <c r="AT129" s="20" t="s">
        <v>142</v>
      </c>
      <c r="AU129" s="20" t="s">
        <v>105</v>
      </c>
      <c r="AY129" s="20" t="s">
        <v>147</v>
      </c>
      <c r="BE129" s="134">
        <f>IF(U129="základní",N129,0)</f>
        <v>0</v>
      </c>
      <c r="BF129" s="134">
        <f>IF(U129="snížená",N129,0)</f>
        <v>0</v>
      </c>
      <c r="BG129" s="134">
        <f>IF(U129="zákl. přenesená",N129,0)</f>
        <v>0</v>
      </c>
      <c r="BH129" s="134">
        <f>IF(U129="sníž. přenesená",N129,0)</f>
        <v>0</v>
      </c>
      <c r="BI129" s="134">
        <f>IF(U129="nulová",N129,0)</f>
        <v>0</v>
      </c>
      <c r="BJ129" s="20" t="s">
        <v>86</v>
      </c>
      <c r="BK129" s="134">
        <f>ROUND(L129*K129,2)</f>
        <v>0</v>
      </c>
      <c r="BL129" s="20" t="s">
        <v>284</v>
      </c>
      <c r="BM129" s="20" t="s">
        <v>298</v>
      </c>
    </row>
    <row r="130" s="1" customFormat="1" ht="16.5" customHeight="1">
      <c r="B130" s="174"/>
      <c r="C130" s="196" t="s">
        <v>153</v>
      </c>
      <c r="D130" s="196" t="s">
        <v>142</v>
      </c>
      <c r="E130" s="197" t="s">
        <v>299</v>
      </c>
      <c r="F130" s="198" t="s">
        <v>300</v>
      </c>
      <c r="G130" s="198"/>
      <c r="H130" s="198"/>
      <c r="I130" s="198"/>
      <c r="J130" s="199" t="s">
        <v>283</v>
      </c>
      <c r="K130" s="200">
        <v>1</v>
      </c>
      <c r="L130" s="201">
        <v>0</v>
      </c>
      <c r="M130" s="201"/>
      <c r="N130" s="202">
        <f>ROUND(L130*K130,2)</f>
        <v>0</v>
      </c>
      <c r="O130" s="202"/>
      <c r="P130" s="202"/>
      <c r="Q130" s="202"/>
      <c r="R130" s="178"/>
      <c r="T130" s="203" t="s">
        <v>5</v>
      </c>
      <c r="U130" s="54" t="s">
        <v>43</v>
      </c>
      <c r="V130" s="45"/>
      <c r="W130" s="204">
        <f>V130*K130</f>
        <v>0</v>
      </c>
      <c r="X130" s="204">
        <v>0</v>
      </c>
      <c r="Y130" s="204">
        <f>X130*K130</f>
        <v>0</v>
      </c>
      <c r="Z130" s="204">
        <v>0</v>
      </c>
      <c r="AA130" s="205">
        <f>Z130*K130</f>
        <v>0</v>
      </c>
      <c r="AR130" s="20" t="s">
        <v>284</v>
      </c>
      <c r="AT130" s="20" t="s">
        <v>142</v>
      </c>
      <c r="AU130" s="20" t="s">
        <v>105</v>
      </c>
      <c r="AY130" s="20" t="s">
        <v>147</v>
      </c>
      <c r="BE130" s="134">
        <f>IF(U130="základní",N130,0)</f>
        <v>0</v>
      </c>
      <c r="BF130" s="134">
        <f>IF(U130="snížená",N130,0)</f>
        <v>0</v>
      </c>
      <c r="BG130" s="134">
        <f>IF(U130="zákl. přenesená",N130,0)</f>
        <v>0</v>
      </c>
      <c r="BH130" s="134">
        <f>IF(U130="sníž. přenesená",N130,0)</f>
        <v>0</v>
      </c>
      <c r="BI130" s="134">
        <f>IF(U130="nulová",N130,0)</f>
        <v>0</v>
      </c>
      <c r="BJ130" s="20" t="s">
        <v>86</v>
      </c>
      <c r="BK130" s="134">
        <f>ROUND(L130*K130,2)</f>
        <v>0</v>
      </c>
      <c r="BL130" s="20" t="s">
        <v>284</v>
      </c>
      <c r="BM130" s="20" t="s">
        <v>301</v>
      </c>
    </row>
    <row r="131" s="1" customFormat="1" ht="49.92" customHeight="1">
      <c r="B131" s="44"/>
      <c r="C131" s="45"/>
      <c r="D131" s="208" t="s">
        <v>274</v>
      </c>
      <c r="E131" s="45"/>
      <c r="F131" s="45"/>
      <c r="G131" s="45"/>
      <c r="H131" s="45"/>
      <c r="I131" s="45"/>
      <c r="J131" s="45"/>
      <c r="K131" s="45"/>
      <c r="L131" s="45"/>
      <c r="M131" s="45"/>
      <c r="N131" s="209">
        <f>BK131</f>
        <v>0</v>
      </c>
      <c r="O131" s="210"/>
      <c r="P131" s="210"/>
      <c r="Q131" s="210"/>
      <c r="R131" s="46"/>
      <c r="T131" s="221"/>
      <c r="U131" s="70"/>
      <c r="V131" s="70"/>
      <c r="W131" s="70"/>
      <c r="X131" s="70"/>
      <c r="Y131" s="70"/>
      <c r="Z131" s="70"/>
      <c r="AA131" s="72"/>
      <c r="AT131" s="20" t="s">
        <v>77</v>
      </c>
      <c r="AU131" s="20" t="s">
        <v>78</v>
      </c>
      <c r="AY131" s="20" t="s">
        <v>275</v>
      </c>
      <c r="BK131" s="134">
        <v>0</v>
      </c>
    </row>
    <row r="132" s="1" customFormat="1" ht="6.96" customHeight="1">
      <c r="B132" s="73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5"/>
    </row>
  </sheetData>
  <mergeCells count="93">
    <mergeCell ref="D96:H96"/>
    <mergeCell ref="D95:H95"/>
    <mergeCell ref="D97:H97"/>
    <mergeCell ref="D98:H98"/>
    <mergeCell ref="D99:H99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F129:I129"/>
    <mergeCell ref="F128:I128"/>
    <mergeCell ref="F126:I126"/>
    <mergeCell ref="L126:M126"/>
    <mergeCell ref="N126:Q126"/>
    <mergeCell ref="L128:M128"/>
    <mergeCell ref="N128:Q128"/>
    <mergeCell ref="L129:M129"/>
    <mergeCell ref="N129:Q129"/>
    <mergeCell ref="F130:I130"/>
    <mergeCell ref="L130:M130"/>
    <mergeCell ref="N130:Q130"/>
    <mergeCell ref="N127:Q127"/>
    <mergeCell ref="N131:Q131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N97:Q97"/>
    <mergeCell ref="N95:Q95"/>
    <mergeCell ref="N96:Q96"/>
    <mergeCell ref="N98:Q98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N119:Q119"/>
    <mergeCell ref="N120:Q120"/>
    <mergeCell ref="N121:Q121"/>
    <mergeCell ref="F122:I122"/>
    <mergeCell ref="F124:I124"/>
    <mergeCell ref="L122:M122"/>
    <mergeCell ref="N122:Q122"/>
    <mergeCell ref="F123:I123"/>
    <mergeCell ref="L123:M123"/>
    <mergeCell ref="N123:Q123"/>
    <mergeCell ref="L124:M124"/>
    <mergeCell ref="N124:Q124"/>
    <mergeCell ref="N125:Q125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Sobol</dc:creator>
  <cp:lastModifiedBy>Jiří Sobol</cp:lastModifiedBy>
  <dcterms:created xsi:type="dcterms:W3CDTF">2018-10-30T07:35:51Z</dcterms:created>
  <dcterms:modified xsi:type="dcterms:W3CDTF">2018-10-30T07:35:52Z</dcterms:modified>
</cp:coreProperties>
</file>